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8640" activeTab="0"/>
  </bookViews>
  <sheets>
    <sheet name="Verð september 2009" sheetId="1" r:id="rId1"/>
  </sheets>
  <externalReferences>
    <externalReference r:id="rId4"/>
  </externalReferences>
  <definedNames>
    <definedName name="Dags_visit_naest">'Verð september 2009'!$A$14</definedName>
    <definedName name="LVT">'Verð september 2009'!$C$9</definedName>
    <definedName name="NVT">'Verð september 2009'!$C$10</definedName>
    <definedName name="NvtNæstaMánaðar">'[1]Forsendur'!$D$4</definedName>
    <definedName name="NvtÞessaMánaðar">'[1]Forsendur'!$C$4</definedName>
    <definedName name="_xlnm.Print_Area" localSheetId="0">'Verð september 2009'!$B$7:$N$44,'Verð september 2009'!$B$46:$N$82</definedName>
    <definedName name="_xlnm.Print_Titles" localSheetId="0">'Verð september 2009'!$1:$5</definedName>
    <definedName name="Verdb_raun">'Verð september 2009'!$C$14</definedName>
    <definedName name="verdbspa">'Verð september 2009'!$C$13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<sst xmlns="http://schemas.openxmlformats.org/spreadsheetml/2006/main" count="39" uniqueCount="33">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</sst>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000"/>
  </numFmts>
  <fonts count="51">
    <font>
      <sz val="10"/>
      <name val="Helv"/>
      <family val="0"/>
    </font>
    <font>
      <sz val="11"/>
      <color indexed="8"/>
      <name val="Calibri"/>
      <family val="2"/>
    </font>
    <font>
      <b/>
      <sz val="12"/>
      <name val="Times New Roman Bold"/>
      <family val="0"/>
    </font>
    <font>
      <b/>
      <sz val="10"/>
      <name val="Times New Roman Bold Italic"/>
      <family val="0"/>
    </font>
    <font>
      <b/>
      <sz val="10"/>
      <name val="Helv"/>
      <family val="0"/>
    </font>
    <font>
      <b/>
      <u val="single"/>
      <sz val="12"/>
      <color indexed="10"/>
      <name val="Helv"/>
      <family val="0"/>
    </font>
    <font>
      <sz val="9"/>
      <name val="Helv"/>
      <family val="0"/>
    </font>
    <font>
      <sz val="7"/>
      <name val="Helv"/>
      <family val="0"/>
    </font>
    <font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Helv"/>
      <family val="0"/>
    </font>
    <font>
      <sz val="8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Helv"/>
      <family val="0"/>
    </font>
    <font>
      <sz val="10"/>
      <color indexed="10"/>
      <name val="Helv"/>
      <family val="0"/>
    </font>
    <font>
      <sz val="8"/>
      <color indexed="22"/>
      <name val="Helv"/>
      <family val="0"/>
    </font>
    <font>
      <sz val="8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10" fontId="9" fillId="0" borderId="0" xfId="57" applyNumberFormat="1" applyFont="1" applyAlignment="1">
      <alignment horizontal="center"/>
    </xf>
    <xf numFmtId="16" fontId="9" fillId="0" borderId="0" xfId="0" applyNumberFormat="1" applyFont="1" applyAlignment="1" quotePrefix="1">
      <alignment horizontal="left"/>
    </xf>
    <xf numFmtId="2" fontId="10" fillId="0" borderId="0" xfId="0" applyNumberFormat="1" applyFont="1" applyAlignment="1">
      <alignment/>
    </xf>
    <xf numFmtId="169" fontId="11" fillId="33" borderId="0" xfId="0" applyNumberFormat="1" applyFont="1" applyFill="1" applyAlignment="1">
      <alignment horizontal="center"/>
    </xf>
    <xf numFmtId="16" fontId="10" fillId="0" borderId="0" xfId="0" applyNumberFormat="1" applyFont="1" applyAlignment="1" quotePrefix="1">
      <alignment horizontal="left"/>
    </xf>
    <xf numFmtId="10" fontId="0" fillId="33" borderId="0" xfId="57" applyNumberFormat="1" applyFont="1" applyFill="1" applyAlignment="1">
      <alignment horizontal="center"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70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/>
    </xf>
    <xf numFmtId="170" fontId="10" fillId="0" borderId="11" xfId="0" applyNumberFormat="1" applyFont="1" applyBorder="1" applyAlignment="1">
      <alignment horizontal="center"/>
    </xf>
    <xf numFmtId="10" fontId="0" fillId="0" borderId="0" xfId="57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170" fontId="1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10" fontId="15" fillId="33" borderId="0" xfId="57" applyNumberFormat="1" applyFont="1" applyFill="1" applyAlignment="1">
      <alignment horizontal="center"/>
    </xf>
    <xf numFmtId="10" fontId="14" fillId="33" borderId="0" xfId="57" applyNumberFormat="1" applyFont="1" applyFill="1" applyAlignment="1">
      <alignment horizontal="center"/>
    </xf>
    <xf numFmtId="170" fontId="10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09\09a-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september 2009"/>
    </sheetNames>
    <sheetDataSet>
      <sheetData sheetId="0">
        <row r="2">
          <cell r="C2">
            <v>40057</v>
          </cell>
        </row>
        <row r="3">
          <cell r="C3">
            <v>6814</v>
          </cell>
          <cell r="D3">
            <v>6850</v>
          </cell>
        </row>
        <row r="4">
          <cell r="C4">
            <v>345.1</v>
          </cell>
          <cell r="D4">
            <v>346.9</v>
          </cell>
        </row>
        <row r="5">
          <cell r="D5">
            <v>40052</v>
          </cell>
        </row>
        <row r="6">
          <cell r="D6">
            <v>0.06442</v>
          </cell>
        </row>
        <row r="7">
          <cell r="C7">
            <v>0.0052</v>
          </cell>
        </row>
        <row r="8">
          <cell r="D8">
            <v>40084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J25" sqref="J25"/>
    </sheetView>
  </sheetViews>
  <sheetFormatPr defaultColWidth="9.140625" defaultRowHeight="12.75" outlineLevelCol="1"/>
  <cols>
    <col min="1" max="1" width="0" style="0" hidden="1" customWidth="1" outlineLevel="1"/>
    <col min="2" max="2" width="12.7109375" style="0" customWidth="1" collapsed="1"/>
    <col min="3" max="3" width="7.7109375" style="0" customWidth="1"/>
    <col min="4" max="7" width="9.7109375" style="0" customWidth="1"/>
    <col min="8" max="8" width="12.00390625" style="0" customWidth="1"/>
    <col min="9" max="11" width="9.7109375" style="0" customWidth="1"/>
    <col min="12" max="12" width="11.140625" style="0" customWidth="1"/>
    <col min="13" max="19" width="9.7109375" style="0" customWidth="1"/>
  </cols>
  <sheetData>
    <row r="1" spans="5:9" ht="20.25" customHeight="1">
      <c r="E1" s="1" t="s">
        <v>0</v>
      </c>
      <c r="H1" s="2">
        <f>'[1]Forsendur'!$C$2</f>
        <v>40057</v>
      </c>
      <c r="I1" s="3">
        <f>'[1]Forsendur'!$C$2</f>
        <v>40057</v>
      </c>
    </row>
    <row r="2" spans="11:12" ht="15" customHeight="1" thickBot="1">
      <c r="K2" s="4" t="s">
        <v>1</v>
      </c>
      <c r="L2" s="5">
        <f>'[1]Forsendur'!C2</f>
        <v>40057</v>
      </c>
    </row>
    <row r="3" spans="6:10" ht="18.75" customHeight="1" thickTop="1">
      <c r="F3" s="6">
        <f>IF(AND('[1]Forsendur'!D4&gt;0,'[1]Forsendur'!D5=""),"&gt;&gt;&gt; Ath  Ath &lt;&lt;&lt;","")</f>
      </c>
      <c r="J3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6">
        <f>IF(AND('[1]Forsendur'!D4&gt;0,'[1]Forsendur'!D5=""),"&gt;&gt;&gt; Það vantar dags vísitölu í  forsendur &lt;&lt;&lt;","")</f>
      </c>
      <c r="J4" s="7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9" t="s">
        <v>2</v>
      </c>
      <c r="D6" s="10">
        <v>32827</v>
      </c>
      <c r="E6" s="10">
        <v>33100</v>
      </c>
      <c r="F6" s="10">
        <v>33192</v>
      </c>
      <c r="G6" s="10">
        <v>33253</v>
      </c>
      <c r="H6" s="10">
        <v>33373</v>
      </c>
      <c r="I6" s="10">
        <v>33526</v>
      </c>
      <c r="J6" s="10">
        <v>33618</v>
      </c>
      <c r="K6" s="10">
        <v>33709</v>
      </c>
      <c r="L6" s="10">
        <v>33831</v>
      </c>
      <c r="M6" s="10">
        <v>33953</v>
      </c>
      <c r="N6" s="10">
        <v>34074</v>
      </c>
    </row>
    <row r="7" spans="2:14" ht="15.75" customHeight="1">
      <c r="B7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2" t="s">
        <v>14</v>
      </c>
    </row>
    <row r="8" spans="4:14" ht="4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</row>
    <row r="9" spans="2:14" ht="10.5" customHeight="1">
      <c r="B9" s="13" t="s">
        <v>15</v>
      </c>
      <c r="C9" s="11">
        <f>'[1]Forsendur'!C3</f>
        <v>6814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ht="10.5" customHeight="1">
      <c r="B10" s="13"/>
      <c r="C10" s="14">
        <f>'[1]Forsendur'!C4</f>
        <v>345.1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2:14" ht="10.5" customHeight="1">
      <c r="B11" s="13" t="s">
        <v>16</v>
      </c>
      <c r="C11" s="13"/>
      <c r="D11" s="11">
        <v>2693</v>
      </c>
      <c r="E11" s="11">
        <v>2925</v>
      </c>
      <c r="F11" s="11">
        <v>2938</v>
      </c>
      <c r="G11" s="11">
        <v>2969</v>
      </c>
      <c r="H11" s="11">
        <v>3070</v>
      </c>
      <c r="I11" s="11">
        <v>3194</v>
      </c>
      <c r="J11" s="11">
        <v>3196</v>
      </c>
      <c r="K11" s="11">
        <v>3200</v>
      </c>
      <c r="L11" s="11">
        <v>3234</v>
      </c>
      <c r="M11" s="11">
        <v>3239</v>
      </c>
      <c r="N11" s="12">
        <v>3278</v>
      </c>
    </row>
    <row r="12" spans="1:14" ht="10.5" customHeight="1">
      <c r="A12" s="15" t="s">
        <v>17</v>
      </c>
      <c r="B12" s="13" t="s">
        <v>18</v>
      </c>
      <c r="C12" s="13"/>
      <c r="D12" s="11">
        <v>5.75</v>
      </c>
      <c r="E12" s="11">
        <v>5.75</v>
      </c>
      <c r="F12" s="11">
        <v>6</v>
      </c>
      <c r="G12" s="11">
        <v>6</v>
      </c>
      <c r="H12" s="11">
        <v>6</v>
      </c>
      <c r="I12" s="11">
        <v>6</v>
      </c>
      <c r="J12" s="11">
        <v>6</v>
      </c>
      <c r="K12" s="11">
        <v>6</v>
      </c>
      <c r="L12" s="11">
        <v>6</v>
      </c>
      <c r="M12" s="11">
        <v>6</v>
      </c>
      <c r="N12" s="12">
        <v>6</v>
      </c>
    </row>
    <row r="13" spans="1:14" ht="10.5" customHeight="1">
      <c r="A13" s="15" t="s">
        <v>19</v>
      </c>
      <c r="B13" s="13" t="s">
        <v>20</v>
      </c>
      <c r="C13" s="16">
        <f>'[1]Forsendur'!C7</f>
        <v>0.0052</v>
      </c>
      <c r="D13" s="17"/>
      <c r="N13" s="18"/>
    </row>
    <row r="14" spans="1:14" ht="10.5" customHeight="1">
      <c r="A14" s="19">
        <f>IF(DAY('[1]Forsendur'!D5)&lt;1,32,DAY('[1]Forsendur'!D5))</f>
        <v>27</v>
      </c>
      <c r="B14" s="13" t="str">
        <f>IF(C14&lt;0,"Lækkun vísitölu","Hækkun vísitölu")</f>
        <v>Hækkun vísitölu</v>
      </c>
      <c r="C14" s="16">
        <f>IF(AND('[1]Forsendur'!D3&gt;0,'[1]Forsendur'!D4&gt;0),ROUND('[1]Forsendur'!D4/'[1]Forsendur'!C4-1,4),0)</f>
        <v>0.0052</v>
      </c>
      <c r="N14" s="20"/>
    </row>
    <row r="15" spans="1:14" ht="3.75" customHeight="1">
      <c r="A15" s="15"/>
      <c r="N15" s="7"/>
    </row>
    <row r="16" spans="1:14" ht="10.5" customHeight="1">
      <c r="A16" s="21">
        <f>IF(Dags_visit_naest&gt;C16,verdbspa,Verdb_raun)</f>
        <v>0.0052</v>
      </c>
      <c r="B16" s="22" t="s">
        <v>21</v>
      </c>
      <c r="C16" s="23">
        <v>1</v>
      </c>
      <c r="D16" s="24">
        <f aca="true" t="shared" si="0" ref="D16:M25">100000*LVT/D$11*((1+D$12/100)^((DAYS360(D$6,$L$2)+$C16-1)/360)*((1+$A16)^(($C16-15)/30)))/100000</f>
        <v>7.633631182799974</v>
      </c>
      <c r="E16" s="24">
        <f t="shared" si="0"/>
        <v>6.739557364895858</v>
      </c>
      <c r="F16" s="24">
        <f t="shared" si="0"/>
        <v>6.916857990760838</v>
      </c>
      <c r="G16" s="24">
        <f t="shared" si="0"/>
        <v>6.778487647457683</v>
      </c>
      <c r="H16" s="24">
        <f t="shared" si="0"/>
        <v>6.4293836676281355</v>
      </c>
      <c r="I16" s="24">
        <f t="shared" si="0"/>
        <v>6.03154671472805</v>
      </c>
      <c r="J16" s="24">
        <f t="shared" si="0"/>
        <v>5.940600817443343</v>
      </c>
      <c r="K16" s="24">
        <f t="shared" si="0"/>
        <v>5.847371634564952</v>
      </c>
      <c r="L16" s="24">
        <f t="shared" si="0"/>
        <v>5.67460153224917</v>
      </c>
      <c r="M16" s="24">
        <f t="shared" si="0"/>
        <v>5.556856095645993</v>
      </c>
      <c r="N16" s="24">
        <f aca="true" t="shared" si="1" ref="N16:N43">100000*LVT/N$11*((1+N$12/100)^((DAYS360(N$6,$L$2)+$C55-1)/360)*((1+$A55)^(($C55-15)/30)))/100000</f>
        <v>5.38512589090444</v>
      </c>
    </row>
    <row r="17" spans="1:14" ht="10.5" customHeight="1">
      <c r="A17" s="21">
        <f aca="true" t="shared" si="2" ref="A17:A43">IF(Dags_visit_naest&gt;C17,verdbspa,Verdb_raun)</f>
        <v>0.0052</v>
      </c>
      <c r="B17" s="25"/>
      <c r="C17" s="23">
        <f aca="true" t="shared" si="3" ref="C17:C43">C16+1</f>
        <v>2</v>
      </c>
      <c r="D17" s="24">
        <f t="shared" si="0"/>
        <v>7.636136823445199</v>
      </c>
      <c r="E17" s="24">
        <f t="shared" si="0"/>
        <v>6.741769537381002</v>
      </c>
      <c r="F17" s="24">
        <f t="shared" si="0"/>
        <v>6.919173743289118</v>
      </c>
      <c r="G17" s="24">
        <f t="shared" si="0"/>
        <v>6.780757073825622</v>
      </c>
      <c r="H17" s="24">
        <f t="shared" si="0"/>
        <v>6.431536214565411</v>
      </c>
      <c r="I17" s="24">
        <f t="shared" si="0"/>
        <v>6.033566066516495</v>
      </c>
      <c r="J17" s="24">
        <f t="shared" si="0"/>
        <v>5.942589720696942</v>
      </c>
      <c r="K17" s="24">
        <f t="shared" si="0"/>
        <v>5.849329324843489</v>
      </c>
      <c r="L17" s="24">
        <f t="shared" si="0"/>
        <v>5.676501379385376</v>
      </c>
      <c r="M17" s="24">
        <f t="shared" si="0"/>
        <v>5.558716521806247</v>
      </c>
      <c r="N17" s="24">
        <f t="shared" si="1"/>
        <v>5.386928822078339</v>
      </c>
    </row>
    <row r="18" spans="1:14" ht="10.5" customHeight="1">
      <c r="A18" s="21">
        <f t="shared" si="2"/>
        <v>0.0052</v>
      </c>
      <c r="B18" s="25"/>
      <c r="C18" s="26">
        <f t="shared" si="3"/>
        <v>3</v>
      </c>
      <c r="D18" s="27">
        <f t="shared" si="0"/>
        <v>7.638643286534542</v>
      </c>
      <c r="E18" s="27">
        <f t="shared" si="0"/>
        <v>6.743982435983134</v>
      </c>
      <c r="F18" s="27">
        <f t="shared" si="0"/>
        <v>6.921490271127486</v>
      </c>
      <c r="G18" s="27">
        <f t="shared" si="0"/>
        <v>6.783027259993724</v>
      </c>
      <c r="H18" s="27">
        <f t="shared" si="0"/>
        <v>6.433689482171817</v>
      </c>
      <c r="I18" s="27">
        <f t="shared" si="0"/>
        <v>6.035586094380555</v>
      </c>
      <c r="J18" s="27">
        <f t="shared" si="0"/>
        <v>5.944579289832034</v>
      </c>
      <c r="K18" s="27">
        <f t="shared" si="0"/>
        <v>5.851287670553469</v>
      </c>
      <c r="L18" s="27">
        <f t="shared" si="0"/>
        <v>5.678401862587237</v>
      </c>
      <c r="M18" s="27">
        <f t="shared" si="0"/>
        <v>5.560577570834081</v>
      </c>
      <c r="N18" s="27">
        <f t="shared" si="1"/>
        <v>5.388732356870589</v>
      </c>
    </row>
    <row r="19" spans="1:14" ht="10.5" customHeight="1">
      <c r="A19" s="21">
        <f t="shared" si="2"/>
        <v>0.0052</v>
      </c>
      <c r="B19" s="25"/>
      <c r="C19" s="23">
        <f t="shared" si="3"/>
        <v>4</v>
      </c>
      <c r="D19" s="24">
        <f t="shared" si="0"/>
        <v>7.641150572337956</v>
      </c>
      <c r="E19" s="24">
        <f t="shared" si="0"/>
        <v>6.746196060940595</v>
      </c>
      <c r="F19" s="24">
        <f t="shared" si="0"/>
        <v>6.923807574535515</v>
      </c>
      <c r="G19" s="24">
        <f t="shared" si="0"/>
        <v>6.785298206216378</v>
      </c>
      <c r="H19" s="24">
        <f t="shared" si="0"/>
        <v>6.435843470688629</v>
      </c>
      <c r="I19" s="24">
        <f t="shared" si="0"/>
        <v>6.037606798546579</v>
      </c>
      <c r="J19" s="24">
        <f t="shared" si="0"/>
        <v>5.946569525071561</v>
      </c>
      <c r="K19" s="24">
        <f t="shared" si="0"/>
        <v>5.8532466719143335</v>
      </c>
      <c r="L19" s="24">
        <f t="shared" si="0"/>
        <v>5.680302982067708</v>
      </c>
      <c r="M19" s="24">
        <f t="shared" si="0"/>
        <v>5.562439242938028</v>
      </c>
      <c r="N19" s="24">
        <f t="shared" si="1"/>
        <v>5.390536495483285</v>
      </c>
    </row>
    <row r="20" spans="1:14" ht="10.5" customHeight="1">
      <c r="A20" s="21">
        <f t="shared" si="2"/>
        <v>0.0052</v>
      </c>
      <c r="B20" s="25"/>
      <c r="C20" s="23">
        <f t="shared" si="3"/>
        <v>5</v>
      </c>
      <c r="D20" s="24">
        <f t="shared" si="0"/>
        <v>7.643658681125487</v>
      </c>
      <c r="E20" s="24">
        <f t="shared" si="0"/>
        <v>6.748410412491801</v>
      </c>
      <c r="F20" s="24">
        <f t="shared" si="0"/>
        <v>6.926125653772864</v>
      </c>
      <c r="G20" s="24">
        <f t="shared" si="0"/>
        <v>6.7875699127480384</v>
      </c>
      <c r="H20" s="24">
        <f t="shared" si="0"/>
        <v>6.437998180357206</v>
      </c>
      <c r="I20" s="24">
        <f t="shared" si="0"/>
        <v>6.0396281792409905</v>
      </c>
      <c r="J20" s="24">
        <f t="shared" si="0"/>
        <v>5.948560426638524</v>
      </c>
      <c r="K20" s="24">
        <f t="shared" si="0"/>
        <v>5.855206329145584</v>
      </c>
      <c r="L20" s="24">
        <f t="shared" si="0"/>
        <v>5.682204738039813</v>
      </c>
      <c r="M20" s="24">
        <f t="shared" si="0"/>
        <v>5.564301538326695</v>
      </c>
      <c r="N20" s="24">
        <f t="shared" si="1"/>
        <v>5.392341238118581</v>
      </c>
    </row>
    <row r="21" spans="1:14" s="32" customFormat="1" ht="10.5" customHeight="1">
      <c r="A21" s="28">
        <f t="shared" si="2"/>
        <v>0.0052</v>
      </c>
      <c r="B21" s="29"/>
      <c r="C21" s="30">
        <f t="shared" si="3"/>
        <v>6</v>
      </c>
      <c r="D21" s="31">
        <f t="shared" si="0"/>
        <v>7.646167613167269</v>
      </c>
      <c r="E21" s="31">
        <f t="shared" si="0"/>
        <v>6.750625490875246</v>
      </c>
      <c r="F21" s="31">
        <f t="shared" si="0"/>
        <v>6.928444509099275</v>
      </c>
      <c r="G21" s="31">
        <f t="shared" si="0"/>
        <v>6.789842379843261</v>
      </c>
      <c r="H21" s="31">
        <f t="shared" si="0"/>
        <v>6.440153611418989</v>
      </c>
      <c r="I21" s="31">
        <f t="shared" si="0"/>
        <v>6.041650236690287</v>
      </c>
      <c r="J21" s="31">
        <f t="shared" si="0"/>
        <v>5.950551994756015</v>
      </c>
      <c r="K21" s="31">
        <f t="shared" si="0"/>
        <v>5.857166642466811</v>
      </c>
      <c r="L21" s="31">
        <f t="shared" si="0"/>
        <v>5.684107130716646</v>
      </c>
      <c r="M21" s="31">
        <f t="shared" si="0"/>
        <v>5.566164457208751</v>
      </c>
      <c r="N21" s="31">
        <f t="shared" si="1"/>
        <v>5.394146584978701</v>
      </c>
    </row>
    <row r="22" spans="1:14" ht="10.5" customHeight="1">
      <c r="A22" s="21">
        <f t="shared" si="2"/>
        <v>0.0052</v>
      </c>
      <c r="B22" s="25"/>
      <c r="C22" s="23">
        <f t="shared" si="3"/>
        <v>7</v>
      </c>
      <c r="D22" s="24">
        <f t="shared" si="0"/>
        <v>7.648677368733523</v>
      </c>
      <c r="E22" s="24">
        <f t="shared" si="0"/>
        <v>6.7528412963295015</v>
      </c>
      <c r="F22" s="24">
        <f t="shared" si="0"/>
        <v>6.930764140774587</v>
      </c>
      <c r="G22" s="24">
        <f t="shared" si="0"/>
        <v>6.79211560775668</v>
      </c>
      <c r="H22" s="24">
        <f t="shared" si="0"/>
        <v>6.442309764115499</v>
      </c>
      <c r="I22" s="24">
        <f t="shared" si="0"/>
        <v>6.043672971121051</v>
      </c>
      <c r="J22" s="24">
        <f t="shared" si="0"/>
        <v>5.952544229647196</v>
      </c>
      <c r="K22" s="24">
        <f t="shared" si="0"/>
        <v>5.859127612097672</v>
      </c>
      <c r="L22" s="24">
        <f t="shared" si="0"/>
        <v>5.686010160311379</v>
      </c>
      <c r="M22" s="24">
        <f t="shared" si="0"/>
        <v>5.568027999792945</v>
      </c>
      <c r="N22" s="24">
        <f t="shared" si="1"/>
        <v>5.395952536265943</v>
      </c>
    </row>
    <row r="23" spans="1:14" ht="10.5" customHeight="1">
      <c r="A23" s="21">
        <f t="shared" si="2"/>
        <v>0.0052</v>
      </c>
      <c r="B23" s="25"/>
      <c r="C23" s="23">
        <f t="shared" si="3"/>
        <v>8</v>
      </c>
      <c r="D23" s="24">
        <f t="shared" si="0"/>
        <v>7.651187948094565</v>
      </c>
      <c r="E23" s="24">
        <f t="shared" si="0"/>
        <v>6.755057829093225</v>
      </c>
      <c r="F23" s="24">
        <f t="shared" si="0"/>
        <v>6.9330845490587185</v>
      </c>
      <c r="G23" s="24">
        <f t="shared" si="0"/>
        <v>6.794389596743017</v>
      </c>
      <c r="H23" s="24">
        <f t="shared" si="0"/>
        <v>6.4444666386883425</v>
      </c>
      <c r="I23" s="24">
        <f t="shared" si="0"/>
        <v>6.045696382759928</v>
      </c>
      <c r="J23" s="24">
        <f t="shared" si="0"/>
        <v>5.954537131535296</v>
      </c>
      <c r="K23" s="24">
        <f t="shared" si="0"/>
        <v>5.861089238257897</v>
      </c>
      <c r="L23" s="24">
        <f t="shared" si="0"/>
        <v>5.687913827037249</v>
      </c>
      <c r="M23" s="24">
        <f t="shared" si="0"/>
        <v>5.569892166288092</v>
      </c>
      <c r="N23" s="24">
        <f t="shared" si="1"/>
        <v>5.3977590921826675</v>
      </c>
    </row>
    <row r="24" spans="1:14" s="33" customFormat="1" ht="10.5" customHeight="1">
      <c r="A24" s="21">
        <f t="shared" si="2"/>
        <v>0.0052</v>
      </c>
      <c r="B24" s="25"/>
      <c r="C24" s="30">
        <f t="shared" si="3"/>
        <v>9</v>
      </c>
      <c r="D24" s="27">
        <f t="shared" si="0"/>
        <v>7.653699351520789</v>
      </c>
      <c r="E24" s="27">
        <f t="shared" si="0"/>
        <v>6.757275089405143</v>
      </c>
      <c r="F24" s="27">
        <f t="shared" si="0"/>
        <v>6.935405734211676</v>
      </c>
      <c r="G24" s="27">
        <f t="shared" si="0"/>
        <v>6.7966643470570745</v>
      </c>
      <c r="H24" s="27">
        <f t="shared" si="0"/>
        <v>6.446624235379195</v>
      </c>
      <c r="I24" s="27">
        <f t="shared" si="0"/>
        <v>6.047720471833652</v>
      </c>
      <c r="J24" s="27">
        <f t="shared" si="0"/>
        <v>5.956530700643628</v>
      </c>
      <c r="K24" s="27">
        <f t="shared" si="0"/>
        <v>5.86305152116729</v>
      </c>
      <c r="L24" s="27">
        <f t="shared" si="0"/>
        <v>5.689818131107565</v>
      </c>
      <c r="M24" s="27">
        <f t="shared" si="0"/>
        <v>5.571756956903074</v>
      </c>
      <c r="N24" s="27">
        <f t="shared" si="1"/>
        <v>5.399566252931301</v>
      </c>
    </row>
    <row r="25" spans="1:14" s="32" customFormat="1" ht="10.5" customHeight="1">
      <c r="A25" s="21">
        <f t="shared" si="2"/>
        <v>0.0052</v>
      </c>
      <c r="B25" s="25"/>
      <c r="C25" s="34">
        <f t="shared" si="3"/>
        <v>10</v>
      </c>
      <c r="D25" s="24">
        <f t="shared" si="0"/>
        <v>7.656211579282687</v>
      </c>
      <c r="E25" s="24">
        <f t="shared" si="0"/>
        <v>6.7594930775040645</v>
      </c>
      <c r="F25" s="24">
        <f t="shared" si="0"/>
        <v>6.937727696493553</v>
      </c>
      <c r="G25" s="24">
        <f t="shared" si="0"/>
        <v>6.798939858953749</v>
      </c>
      <c r="H25" s="24">
        <f t="shared" si="0"/>
        <v>6.448782554429823</v>
      </c>
      <c r="I25" s="24">
        <f t="shared" si="0"/>
        <v>6.049745238569025</v>
      </c>
      <c r="J25" s="24">
        <f t="shared" si="0"/>
        <v>5.958524937195575</v>
      </c>
      <c r="K25" s="24">
        <f t="shared" si="0"/>
        <v>5.865014461045734</v>
      </c>
      <c r="L25" s="24">
        <f t="shared" si="0"/>
        <v>5.69172307273571</v>
      </c>
      <c r="M25" s="24">
        <f t="shared" si="0"/>
        <v>5.573622371846846</v>
      </c>
      <c r="N25" s="24">
        <f t="shared" si="1"/>
        <v>5.401374018714341</v>
      </c>
    </row>
    <row r="26" spans="1:14" s="36" customFormat="1" ht="10.5" customHeight="1">
      <c r="A26" s="21">
        <f t="shared" si="2"/>
        <v>0.0052</v>
      </c>
      <c r="B26" s="35"/>
      <c r="C26" s="34">
        <f t="shared" si="3"/>
        <v>11</v>
      </c>
      <c r="D26" s="24">
        <f aca="true" t="shared" si="4" ref="D26:M35">100000*LVT/D$11*((1+D$12/100)^((DAYS360(D$6,$L$2)+$C26-1)/360)*((1+$A26)^(($C26-15)/30)))/100000</f>
        <v>7.658724631650833</v>
      </c>
      <c r="E26" s="24">
        <f t="shared" si="4"/>
        <v>6.761711793628873</v>
      </c>
      <c r="F26" s="24">
        <f t="shared" si="4"/>
        <v>6.940050436164535</v>
      </c>
      <c r="G26" s="24">
        <f t="shared" si="4"/>
        <v>6.801216132688011</v>
      </c>
      <c r="H26" s="24">
        <f t="shared" si="4"/>
        <v>6.450941596082074</v>
      </c>
      <c r="I26" s="24">
        <f t="shared" si="4"/>
        <v>6.0517706831929265</v>
      </c>
      <c r="J26" s="24">
        <f t="shared" si="4"/>
        <v>5.960519841414595</v>
      </c>
      <c r="K26" s="24">
        <f t="shared" si="4"/>
        <v>5.866978058113175</v>
      </c>
      <c r="L26" s="24">
        <f t="shared" si="4"/>
        <v>5.693628652135137</v>
      </c>
      <c r="M26" s="24">
        <f t="shared" si="4"/>
        <v>5.575488411328432</v>
      </c>
      <c r="N26" s="24">
        <f t="shared" si="1"/>
        <v>5.4031823897343525</v>
      </c>
    </row>
    <row r="27" spans="1:14" s="36" customFormat="1" ht="10.5" customHeight="1">
      <c r="A27" s="37">
        <f t="shared" si="2"/>
        <v>0.0052</v>
      </c>
      <c r="B27" s="35"/>
      <c r="C27" s="30">
        <f t="shared" si="3"/>
        <v>12</v>
      </c>
      <c r="D27" s="27">
        <f t="shared" si="4"/>
        <v>7.6612385088959</v>
      </c>
      <c r="E27" s="27">
        <f t="shared" si="4"/>
        <v>6.763931238018536</v>
      </c>
      <c r="F27" s="27">
        <f t="shared" si="4"/>
        <v>6.942373953484886</v>
      </c>
      <c r="G27" s="27">
        <f t="shared" si="4"/>
        <v>6.80349316851493</v>
      </c>
      <c r="H27" s="27">
        <f t="shared" si="4"/>
        <v>6.453101360577873</v>
      </c>
      <c r="I27" s="27">
        <f t="shared" si="4"/>
        <v>6.053796805932311</v>
      </c>
      <c r="J27" s="27">
        <f t="shared" si="4"/>
        <v>5.962515413524224</v>
      </c>
      <c r="K27" s="27">
        <f t="shared" si="4"/>
        <v>5.868942312589643</v>
      </c>
      <c r="L27" s="27">
        <f t="shared" si="4"/>
        <v>5.695534869519373</v>
      </c>
      <c r="M27" s="27">
        <f t="shared" si="4"/>
        <v>5.577355075556929</v>
      </c>
      <c r="N27" s="27">
        <f t="shared" si="1"/>
        <v>5.404991366193968</v>
      </c>
    </row>
    <row r="28" spans="1:14" s="36" customFormat="1" ht="10.5" customHeight="1">
      <c r="A28" s="37">
        <f t="shared" si="2"/>
        <v>0.0052</v>
      </c>
      <c r="B28" s="35"/>
      <c r="C28" s="34">
        <f t="shared" si="3"/>
        <v>13</v>
      </c>
      <c r="D28" s="24">
        <f t="shared" si="4"/>
        <v>7.66375321128864</v>
      </c>
      <c r="E28" s="24">
        <f t="shared" si="4"/>
        <v>6.766151410912098</v>
      </c>
      <c r="F28" s="24">
        <f t="shared" si="4"/>
        <v>6.944698248714967</v>
      </c>
      <c r="G28" s="24">
        <f t="shared" si="4"/>
        <v>6.805770966689647</v>
      </c>
      <c r="H28" s="24">
        <f t="shared" si="4"/>
        <v>6.455261848159225</v>
      </c>
      <c r="I28" s="24">
        <f t="shared" si="4"/>
        <v>6.055823607014214</v>
      </c>
      <c r="J28" s="24">
        <f t="shared" si="4"/>
        <v>5.964511653748071</v>
      </c>
      <c r="K28" s="24">
        <f t="shared" si="4"/>
        <v>5.8709072246952365</v>
      </c>
      <c r="L28" s="24">
        <f t="shared" si="4"/>
        <v>5.6974417251020135</v>
      </c>
      <c r="M28" s="24">
        <f t="shared" si="4"/>
        <v>5.579222364741497</v>
      </c>
      <c r="N28" s="24">
        <f t="shared" si="1"/>
        <v>5.406800948295888</v>
      </c>
    </row>
    <row r="29" spans="1:14" s="36" customFormat="1" ht="10.5" customHeight="1">
      <c r="A29" s="38">
        <f t="shared" si="2"/>
        <v>0.0052</v>
      </c>
      <c r="B29" s="35"/>
      <c r="C29" s="34">
        <f t="shared" si="3"/>
        <v>14</v>
      </c>
      <c r="D29" s="39">
        <f t="shared" si="4"/>
        <v>7.666268739099894</v>
      </c>
      <c r="E29" s="39">
        <f t="shared" si="4"/>
        <v>6.7683723125486805</v>
      </c>
      <c r="F29" s="39">
        <f t="shared" si="4"/>
        <v>6.947023322115213</v>
      </c>
      <c r="G29" s="39">
        <f t="shared" si="4"/>
        <v>6.8080495274673964</v>
      </c>
      <c r="H29" s="39">
        <f t="shared" si="4"/>
        <v>6.457423059068217</v>
      </c>
      <c r="I29" s="39">
        <f t="shared" si="4"/>
        <v>6.057851086665739</v>
      </c>
      <c r="J29" s="39">
        <f t="shared" si="4"/>
        <v>5.966508562309816</v>
      </c>
      <c r="K29" s="39">
        <f t="shared" si="4"/>
        <v>5.872872794650127</v>
      </c>
      <c r="L29" s="39">
        <f t="shared" si="4"/>
        <v>5.699349219096724</v>
      </c>
      <c r="M29" s="39">
        <f t="shared" si="4"/>
        <v>5.581090279091373</v>
      </c>
      <c r="N29" s="39">
        <f t="shared" si="1"/>
        <v>5.408611136242879</v>
      </c>
    </row>
    <row r="30" spans="1:14" s="36" customFormat="1" ht="10.5" customHeight="1">
      <c r="A30" s="38">
        <f t="shared" si="2"/>
        <v>0.0052</v>
      </c>
      <c r="B30" s="35"/>
      <c r="C30" s="30">
        <f t="shared" si="3"/>
        <v>15</v>
      </c>
      <c r="D30" s="31">
        <f t="shared" si="4"/>
        <v>7.668785092600597</v>
      </c>
      <c r="E30" s="31">
        <f>100000*LVT/E$11*((1+E$12/100)^((DAYS360(E$6,$L$2)+$C30-1)/360)*((1+$A30)^(($C30-15)/30)))/100000</f>
        <v>6.770593943167483</v>
      </c>
      <c r="F30" s="31">
        <f>100000*LVT/F$11*((1+F$12/100)^((DAYS360(F$6,$L$2)+$C30-1)/360)*((1+$A30)^(($C30-15)/30)))/100000</f>
        <v>6.949349173946162</v>
      </c>
      <c r="G30" s="31">
        <f t="shared" si="4"/>
        <v>6.810328851103499</v>
      </c>
      <c r="H30" s="31">
        <f t="shared" si="4"/>
        <v>6.459584993547021</v>
      </c>
      <c r="I30" s="31">
        <f t="shared" si="4"/>
        <v>6.059879245114075</v>
      </c>
      <c r="J30" s="31">
        <f t="shared" si="4"/>
        <v>5.968506139433221</v>
      </c>
      <c r="K30" s="31">
        <f t="shared" si="4"/>
        <v>5.874839022674565</v>
      </c>
      <c r="L30" s="31">
        <f>100000*LVT/L$11*((1+L$12/100)^((DAYS360(L$6,$L$2)+$C30-1)/360)*((1+$A30)^(($C30-15)/30)))/100000</f>
        <v>5.701257351717244</v>
      </c>
      <c r="M30" s="31">
        <f t="shared" si="4"/>
        <v>5.582958818815859</v>
      </c>
      <c r="N30" s="31">
        <f t="shared" si="1"/>
        <v>5.410421930237779</v>
      </c>
    </row>
    <row r="31" spans="1:14" s="36" customFormat="1" ht="10.5" customHeight="1">
      <c r="A31" s="38">
        <f t="shared" si="2"/>
        <v>0.0052</v>
      </c>
      <c r="B31" s="40"/>
      <c r="C31" s="34">
        <f t="shared" si="3"/>
        <v>16</v>
      </c>
      <c r="D31" s="24">
        <f t="shared" si="4"/>
        <v>7.671302272061773</v>
      </c>
      <c r="E31" s="24">
        <f t="shared" si="4"/>
        <v>6.772816303007786</v>
      </c>
      <c r="F31" s="24">
        <f t="shared" si="4"/>
        <v>6.951675804468426</v>
      </c>
      <c r="G31" s="24">
        <f t="shared" si="4"/>
        <v>6.812608937853353</v>
      </c>
      <c r="H31" s="24">
        <f t="shared" si="4"/>
        <v>6.461747651837888</v>
      </c>
      <c r="I31" s="24">
        <f t="shared" si="4"/>
        <v>6.061908082586481</v>
      </c>
      <c r="J31" s="24">
        <f t="shared" si="4"/>
        <v>5.970504385342117</v>
      </c>
      <c r="K31" s="24">
        <f t="shared" si="4"/>
        <v>5.876805908988868</v>
      </c>
      <c r="L31" s="24">
        <f t="shared" si="4"/>
        <v>5.703166123177386</v>
      </c>
      <c r="M31" s="24">
        <f t="shared" si="4"/>
        <v>5.584827984124331</v>
      </c>
      <c r="N31" s="24">
        <f t="shared" si="1"/>
        <v>5.41223333048349</v>
      </c>
    </row>
    <row r="32" spans="1:14" s="36" customFormat="1" ht="10.5" customHeight="1">
      <c r="A32" s="38">
        <f t="shared" si="2"/>
        <v>0.0052</v>
      </c>
      <c r="B32" s="40"/>
      <c r="C32" s="34">
        <f t="shared" si="3"/>
        <v>17</v>
      </c>
      <c r="D32" s="24">
        <f t="shared" si="4"/>
        <v>7.673820277754531</v>
      </c>
      <c r="E32" s="24">
        <f t="shared" si="4"/>
        <v>6.775039392308943</v>
      </c>
      <c r="F32" s="24">
        <f t="shared" si="4"/>
        <v>6.954003213942713</v>
      </c>
      <c r="G32" s="24">
        <f t="shared" si="4"/>
        <v>6.8148897879724535</v>
      </c>
      <c r="H32" s="24">
        <f t="shared" si="4"/>
        <v>6.463911034183144</v>
      </c>
      <c r="I32" s="24">
        <f t="shared" si="4"/>
        <v>6.063937599310287</v>
      </c>
      <c r="J32" s="24">
        <f t="shared" si="4"/>
        <v>5.972503300260413</v>
      </c>
      <c r="K32" s="24">
        <f t="shared" si="4"/>
        <v>5.87877345381343</v>
      </c>
      <c r="L32" s="24">
        <f t="shared" si="4"/>
        <v>5.705075533691031</v>
      </c>
      <c r="M32" s="24">
        <f t="shared" si="4"/>
        <v>5.586697775226236</v>
      </c>
      <c r="N32" s="24">
        <f t="shared" si="1"/>
        <v>5.414045337182985</v>
      </c>
    </row>
    <row r="33" spans="1:14" s="36" customFormat="1" ht="10.5" customHeight="1">
      <c r="A33" s="38">
        <f t="shared" si="2"/>
        <v>0.0052</v>
      </c>
      <c r="B33" s="40"/>
      <c r="C33" s="30">
        <f t="shared" si="3"/>
        <v>18</v>
      </c>
      <c r="D33" s="27">
        <f t="shared" si="4"/>
        <v>7.67633910995007</v>
      </c>
      <c r="E33" s="27">
        <f t="shared" si="4"/>
        <v>6.777263211310393</v>
      </c>
      <c r="F33" s="27">
        <f t="shared" si="4"/>
        <v>6.956331402629811</v>
      </c>
      <c r="G33" s="27">
        <f t="shared" si="4"/>
        <v>6.817171401716371</v>
      </c>
      <c r="H33" s="27">
        <f t="shared" si="4"/>
        <v>6.466075140825203</v>
      </c>
      <c r="I33" s="27">
        <f t="shared" si="4"/>
        <v>6.065967795512913</v>
      </c>
      <c r="J33" s="27">
        <f t="shared" si="4"/>
        <v>5.974502884412092</v>
      </c>
      <c r="K33" s="27">
        <f t="shared" si="4"/>
        <v>5.880741657368721</v>
      </c>
      <c r="L33" s="27">
        <f t="shared" si="4"/>
        <v>5.706985583472134</v>
      </c>
      <c r="M33" s="27">
        <f t="shared" si="4"/>
        <v>5.588568192331082</v>
      </c>
      <c r="N33" s="27">
        <f t="shared" si="1"/>
        <v>5.415857950539304</v>
      </c>
    </row>
    <row r="34" spans="1:14" s="36" customFormat="1" ht="10.5" customHeight="1">
      <c r="A34" s="38">
        <f t="shared" si="2"/>
        <v>0.0052</v>
      </c>
      <c r="B34" s="40"/>
      <c r="C34" s="34">
        <f t="shared" si="3"/>
        <v>19</v>
      </c>
      <c r="D34" s="24">
        <f t="shared" si="4"/>
        <v>7.67885876891968</v>
      </c>
      <c r="E34" s="24">
        <f t="shared" si="4"/>
        <v>6.779487760251653</v>
      </c>
      <c r="F34" s="24">
        <f t="shared" si="4"/>
        <v>6.9586603707906045</v>
      </c>
      <c r="G34" s="24">
        <f t="shared" si="4"/>
        <v>6.819453779340771</v>
      </c>
      <c r="H34" s="24">
        <f t="shared" si="4"/>
        <v>6.468239972006562</v>
      </c>
      <c r="I34" s="24">
        <f t="shared" si="4"/>
        <v>6.067998671421843</v>
      </c>
      <c r="J34" s="24">
        <f t="shared" si="4"/>
        <v>5.976503138021214</v>
      </c>
      <c r="K34" s="24">
        <f t="shared" si="4"/>
        <v>5.882710519875284</v>
      </c>
      <c r="L34" s="24">
        <f t="shared" si="4"/>
        <v>5.708896272734724</v>
      </c>
      <c r="M34" s="24">
        <f t="shared" si="4"/>
        <v>5.590439235648461</v>
      </c>
      <c r="N34" s="24">
        <f t="shared" si="1"/>
        <v>5.417671170755552</v>
      </c>
    </row>
    <row r="35" spans="1:14" s="36" customFormat="1" ht="10.5" customHeight="1">
      <c r="A35" s="38">
        <f t="shared" si="2"/>
        <v>0.0052</v>
      </c>
      <c r="B35" s="40"/>
      <c r="C35" s="34">
        <f t="shared" si="3"/>
        <v>20</v>
      </c>
      <c r="D35" s="24">
        <f t="shared" si="4"/>
        <v>7.681379254934738</v>
      </c>
      <c r="E35" s="24">
        <f t="shared" si="4"/>
        <v>6.781713039372313</v>
      </c>
      <c r="F35" s="24">
        <f t="shared" si="4"/>
        <v>6.960990118686054</v>
      </c>
      <c r="G35" s="24">
        <f t="shared" si="4"/>
        <v>6.821736921101394</v>
      </c>
      <c r="H35" s="24">
        <f t="shared" si="4"/>
        <v>6.47040552796979</v>
      </c>
      <c r="I35" s="24">
        <f t="shared" si="4"/>
        <v>6.0700302272646445</v>
      </c>
      <c r="J35" s="24">
        <f t="shared" si="4"/>
        <v>5.97850406131191</v>
      </c>
      <c r="K35" s="24">
        <f t="shared" si="4"/>
        <v>5.884680041553732</v>
      </c>
      <c r="L35" s="24">
        <f t="shared" si="4"/>
        <v>5.710807601692891</v>
      </c>
      <c r="M35" s="24">
        <f t="shared" si="4"/>
        <v>5.592310905388022</v>
      </c>
      <c r="N35" s="24">
        <f t="shared" si="1"/>
        <v>5.41948499803491</v>
      </c>
    </row>
    <row r="36" spans="1:14" s="36" customFormat="1" ht="10.5" customHeight="1">
      <c r="A36" s="38">
        <f t="shared" si="2"/>
        <v>0.0052</v>
      </c>
      <c r="B36" s="40"/>
      <c r="C36" s="30">
        <f t="shared" si="3"/>
        <v>21</v>
      </c>
      <c r="D36" s="27">
        <f aca="true" t="shared" si="5" ref="D36:M43">100000*LVT/D$11*((1+D$12/100)^((DAYS360(D$6,$L$2)+$C36-1)/360)*((1+$A36)^(($C36-15)/30)))/100000</f>
        <v>7.683900568266713</v>
      </c>
      <c r="E36" s="27">
        <f t="shared" si="5"/>
        <v>6.783939048912047</v>
      </c>
      <c r="F36" s="27">
        <f t="shared" si="5"/>
        <v>6.963320646577218</v>
      </c>
      <c r="G36" s="27">
        <f t="shared" si="5"/>
        <v>6.824020827254073</v>
      </c>
      <c r="H36" s="27">
        <f t="shared" si="5"/>
        <v>6.472571808957548</v>
      </c>
      <c r="I36" s="27">
        <f t="shared" si="5"/>
        <v>6.0720624632689555</v>
      </c>
      <c r="J36" s="27">
        <f t="shared" si="5"/>
        <v>5.980505654508388</v>
      </c>
      <c r="K36" s="27">
        <f t="shared" si="5"/>
        <v>5.886650222624755</v>
      </c>
      <c r="L36" s="27">
        <f t="shared" si="5"/>
        <v>5.71271957056081</v>
      </c>
      <c r="M36" s="27">
        <f t="shared" si="5"/>
        <v>5.594183201759493</v>
      </c>
      <c r="N36" s="27">
        <f t="shared" si="1"/>
        <v>5.421299432580615</v>
      </c>
    </row>
    <row r="37" spans="1:14" s="36" customFormat="1" ht="10.5" customHeight="1">
      <c r="A37" s="38">
        <f t="shared" si="2"/>
        <v>0.0052</v>
      </c>
      <c r="B37" s="40"/>
      <c r="C37" s="34">
        <f t="shared" si="3"/>
        <v>22</v>
      </c>
      <c r="D37" s="24">
        <f t="shared" si="5"/>
        <v>7.686422709187158</v>
      </c>
      <c r="E37" s="24">
        <f t="shared" si="5"/>
        <v>6.786165789110603</v>
      </c>
      <c r="F37" s="24">
        <f t="shared" si="5"/>
        <v>6.965651954725236</v>
      </c>
      <c r="G37" s="24">
        <f t="shared" si="5"/>
        <v>6.826305498054725</v>
      </c>
      <c r="H37" s="24">
        <f t="shared" si="5"/>
        <v>6.474738815212569</v>
      </c>
      <c r="I37" s="24">
        <f t="shared" si="5"/>
        <v>6.074095379662492</v>
      </c>
      <c r="J37" s="24">
        <f t="shared" si="5"/>
        <v>5.982507917834935</v>
      </c>
      <c r="K37" s="24">
        <f t="shared" si="5"/>
        <v>5.888621063309117</v>
      </c>
      <c r="L37" s="24">
        <f t="shared" si="5"/>
        <v>5.714632179552719</v>
      </c>
      <c r="M37" s="24">
        <f t="shared" si="5"/>
        <v>5.5960561249726695</v>
      </c>
      <c r="N37" s="24">
        <f t="shared" si="1"/>
        <v>5.423114474595983</v>
      </c>
    </row>
    <row r="38" spans="1:14" s="36" customFormat="1" ht="10.5" customHeight="1">
      <c r="A38" s="38">
        <f t="shared" si="2"/>
        <v>0.0052</v>
      </c>
      <c r="B38" s="40"/>
      <c r="C38" s="34">
        <f t="shared" si="3"/>
        <v>23</v>
      </c>
      <c r="D38" s="24">
        <f t="shared" si="5"/>
        <v>7.688945677967722</v>
      </c>
      <c r="E38" s="24">
        <f t="shared" si="5"/>
        <v>6.788393260207813</v>
      </c>
      <c r="F38" s="24">
        <f t="shared" si="5"/>
        <v>6.967984043391335</v>
      </c>
      <c r="G38" s="24">
        <f t="shared" si="5"/>
        <v>6.828590933759357</v>
      </c>
      <c r="H38" s="24">
        <f t="shared" si="5"/>
        <v>6.476906546977673</v>
      </c>
      <c r="I38" s="24">
        <f t="shared" si="5"/>
        <v>6.076128976673053</v>
      </c>
      <c r="J38" s="24">
        <f t="shared" si="5"/>
        <v>5.984510851515906</v>
      </c>
      <c r="K38" s="24">
        <f t="shared" si="5"/>
        <v>5.890592563827657</v>
      </c>
      <c r="L38" s="24">
        <f t="shared" si="5"/>
        <v>5.716545428882932</v>
      </c>
      <c r="M38" s="24">
        <f t="shared" si="5"/>
        <v>5.597929675237418</v>
      </c>
      <c r="N38" s="24">
        <f t="shared" si="1"/>
        <v>5.424930124284394</v>
      </c>
    </row>
    <row r="39" spans="1:14" s="36" customFormat="1" ht="10.5" customHeight="1">
      <c r="A39" s="38">
        <f t="shared" si="2"/>
        <v>0.0052</v>
      </c>
      <c r="B39" s="40"/>
      <c r="C39" s="30">
        <f t="shared" si="3"/>
        <v>24</v>
      </c>
      <c r="D39" s="27">
        <f t="shared" si="5"/>
        <v>7.6914694748801375</v>
      </c>
      <c r="E39" s="27">
        <f t="shared" si="5"/>
        <v>6.790621462443585</v>
      </c>
      <c r="F39" s="27">
        <f t="shared" si="5"/>
        <v>6.970316912836838</v>
      </c>
      <c r="G39" s="27">
        <f t="shared" si="5"/>
        <v>6.8308771346240515</v>
      </c>
      <c r="H39" s="27">
        <f t="shared" si="5"/>
        <v>6.479075004495761</v>
      </c>
      <c r="I39" s="27">
        <f t="shared" si="5"/>
        <v>6.078163254528503</v>
      </c>
      <c r="J39" s="27">
        <f t="shared" si="5"/>
        <v>5.986514455775736</v>
      </c>
      <c r="K39" s="27">
        <f t="shared" si="5"/>
        <v>5.892564724401285</v>
      </c>
      <c r="L39" s="27">
        <f t="shared" si="5"/>
        <v>5.718459318765832</v>
      </c>
      <c r="M39" s="27">
        <f t="shared" si="5"/>
        <v>5.599803852763671</v>
      </c>
      <c r="N39" s="27">
        <f t="shared" si="1"/>
        <v>5.426746381849295</v>
      </c>
    </row>
    <row r="40" spans="1:14" s="36" customFormat="1" ht="10.5" customHeight="1">
      <c r="A40" s="38">
        <f t="shared" si="2"/>
        <v>0.0052</v>
      </c>
      <c r="B40" s="40"/>
      <c r="C40" s="34">
        <f t="shared" si="3"/>
        <v>25</v>
      </c>
      <c r="D40" s="24">
        <f t="shared" si="5"/>
        <v>7.6939941001962255</v>
      </c>
      <c r="E40" s="24">
        <f t="shared" si="5"/>
        <v>6.792850396057902</v>
      </c>
      <c r="F40" s="24">
        <f t="shared" si="5"/>
        <v>6.972650563323138</v>
      </c>
      <c r="G40" s="24">
        <f t="shared" si="5"/>
        <v>6.833164100904985</v>
      </c>
      <c r="H40" s="24">
        <f t="shared" si="5"/>
        <v>6.48124418800981</v>
      </c>
      <c r="I40" s="24">
        <f t="shared" si="5"/>
        <v>6.080198213456787</v>
      </c>
      <c r="J40" s="24">
        <f t="shared" si="5"/>
        <v>5.9885187308389325</v>
      </c>
      <c r="K40" s="24">
        <f t="shared" si="5"/>
        <v>5.8945375452509845</v>
      </c>
      <c r="L40" s="24">
        <f t="shared" si="5"/>
        <v>5.720373849415873</v>
      </c>
      <c r="M40" s="24">
        <f t="shared" si="5"/>
        <v>5.601678657761437</v>
      </c>
      <c r="N40" s="24">
        <f t="shared" si="1"/>
        <v>5.428563247494199</v>
      </c>
    </row>
    <row r="41" spans="1:14" s="36" customFormat="1" ht="10.5" customHeight="1">
      <c r="A41" s="38">
        <f t="shared" si="2"/>
        <v>0.0052</v>
      </c>
      <c r="B41" s="40"/>
      <c r="C41" s="34">
        <f t="shared" si="3"/>
        <v>26</v>
      </c>
      <c r="D41" s="24">
        <f t="shared" si="5"/>
        <v>7.696519554187901</v>
      </c>
      <c r="E41" s="24">
        <f t="shared" si="5"/>
        <v>6.795080061290833</v>
      </c>
      <c r="F41" s="24">
        <f t="shared" si="5"/>
        <v>6.974984995111734</v>
      </c>
      <c r="G41" s="24">
        <f t="shared" si="5"/>
        <v>6.83545183285842</v>
      </c>
      <c r="H41" s="24">
        <f t="shared" si="5"/>
        <v>6.483414097762886</v>
      </c>
      <c r="I41" s="24">
        <f t="shared" si="5"/>
        <v>6.082233853685931</v>
      </c>
      <c r="J41" s="24">
        <f t="shared" si="5"/>
        <v>5.9905236769300805</v>
      </c>
      <c r="K41" s="24">
        <f t="shared" si="5"/>
        <v>5.8965110265978185</v>
      </c>
      <c r="L41" s="24">
        <f t="shared" si="5"/>
        <v>5.722289021047588</v>
      </c>
      <c r="M41" s="24">
        <f t="shared" si="5"/>
        <v>5.603554090440792</v>
      </c>
      <c r="N41" s="24">
        <f t="shared" si="1"/>
        <v>5.430380721422698</v>
      </c>
    </row>
    <row r="42" spans="1:14" s="36" customFormat="1" ht="10.5" customHeight="1">
      <c r="A42" s="38">
        <f t="shared" si="2"/>
        <v>0.0052</v>
      </c>
      <c r="B42" s="40"/>
      <c r="C42" s="30">
        <f t="shared" si="3"/>
        <v>27</v>
      </c>
      <c r="D42" s="27">
        <f t="shared" si="5"/>
        <v>7.699045837127168</v>
      </c>
      <c r="E42" s="27">
        <f t="shared" si="5"/>
        <v>6.797310458382523</v>
      </c>
      <c r="F42" s="27">
        <f t="shared" si="5"/>
        <v>6.977320208464203</v>
      </c>
      <c r="G42" s="27">
        <f t="shared" si="5"/>
        <v>6.837740330740699</v>
      </c>
      <c r="H42" s="27">
        <f t="shared" si="5"/>
        <v>6.485584733998133</v>
      </c>
      <c r="I42" s="27">
        <f t="shared" si="5"/>
        <v>6.084270175444031</v>
      </c>
      <c r="J42" s="27">
        <f t="shared" si="5"/>
        <v>5.992529294273837</v>
      </c>
      <c r="K42" s="27">
        <f t="shared" si="5"/>
        <v>5.898485168662917</v>
      </c>
      <c r="L42" s="27">
        <f t="shared" si="5"/>
        <v>5.724204833875572</v>
      </c>
      <c r="M42" s="27">
        <f t="shared" si="5"/>
        <v>5.605430151011883</v>
      </c>
      <c r="N42" s="27">
        <f t="shared" si="1"/>
        <v>5.4321988038384355</v>
      </c>
    </row>
    <row r="43" spans="1:14" s="36" customFormat="1" ht="10.5" customHeight="1">
      <c r="A43" s="38">
        <f t="shared" si="2"/>
        <v>0.0052</v>
      </c>
      <c r="B43" s="40"/>
      <c r="C43" s="34">
        <f t="shared" si="3"/>
        <v>28</v>
      </c>
      <c r="D43" s="24">
        <f t="shared" si="5"/>
        <v>7.701572949286115</v>
      </c>
      <c r="E43" s="24">
        <f t="shared" si="5"/>
        <v>6.799541587573192</v>
      </c>
      <c r="F43" s="24">
        <f t="shared" si="5"/>
        <v>6.97965620364221</v>
      </c>
      <c r="G43" s="24">
        <f t="shared" si="5"/>
        <v>6.840029594808258</v>
      </c>
      <c r="H43" s="24">
        <f t="shared" si="5"/>
        <v>6.487756096958769</v>
      </c>
      <c r="I43" s="24">
        <f t="shared" si="5"/>
        <v>6.086307178959261</v>
      </c>
      <c r="J43" s="24">
        <f t="shared" si="5"/>
        <v>5.994535583094942</v>
      </c>
      <c r="K43" s="24">
        <f t="shared" si="5"/>
        <v>5.900459971667491</v>
      </c>
      <c r="L43" s="24">
        <f t="shared" si="5"/>
        <v>5.726121288114498</v>
      </c>
      <c r="M43" s="24">
        <f t="shared" si="5"/>
        <v>5.6073068396849255</v>
      </c>
      <c r="N43" s="24">
        <f t="shared" si="1"/>
        <v>5.434017494945138</v>
      </c>
    </row>
    <row r="44" spans="1:14" s="32" customFormat="1" ht="11.25" customHeight="1">
      <c r="A44" s="41"/>
      <c r="B44" s="42"/>
      <c r="C44" s="3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43"/>
    </row>
    <row r="45" spans="1:19" ht="13.5" customHeight="1">
      <c r="A45" s="41"/>
      <c r="B45" s="9" t="s">
        <v>2</v>
      </c>
      <c r="D45" s="10">
        <v>34196</v>
      </c>
      <c r="E45" s="10">
        <v>34257</v>
      </c>
      <c r="F45" s="10">
        <v>34349</v>
      </c>
      <c r="G45" s="10">
        <v>34469</v>
      </c>
      <c r="H45" s="10">
        <v>34561</v>
      </c>
      <c r="I45" s="10">
        <v>34592</v>
      </c>
      <c r="J45" s="10">
        <v>34714</v>
      </c>
      <c r="K45" s="10">
        <v>34865</v>
      </c>
      <c r="L45" s="10">
        <v>35079</v>
      </c>
      <c r="M45" s="10">
        <v>35779</v>
      </c>
      <c r="N45" s="10">
        <v>36965</v>
      </c>
      <c r="O45" s="44"/>
      <c r="P45" s="44"/>
      <c r="Q45" s="44"/>
      <c r="R45" s="44"/>
      <c r="S45" s="44"/>
    </row>
    <row r="46" spans="1:19" ht="21.75" customHeight="1">
      <c r="A46" s="41"/>
      <c r="B46" t="s">
        <v>3</v>
      </c>
      <c r="D46" s="12" t="s">
        <v>22</v>
      </c>
      <c r="E46" s="12" t="s">
        <v>23</v>
      </c>
      <c r="F46" s="12" t="s">
        <v>24</v>
      </c>
      <c r="G46" s="12" t="s">
        <v>25</v>
      </c>
      <c r="H46" s="12" t="s">
        <v>26</v>
      </c>
      <c r="I46" s="12" t="s">
        <v>27</v>
      </c>
      <c r="J46" s="12" t="s">
        <v>28</v>
      </c>
      <c r="K46" s="12" t="s">
        <v>29</v>
      </c>
      <c r="L46" s="12" t="s">
        <v>30</v>
      </c>
      <c r="M46" s="12" t="s">
        <v>31</v>
      </c>
      <c r="N46" s="12" t="s">
        <v>32</v>
      </c>
      <c r="O46" s="44"/>
      <c r="P46" s="44"/>
      <c r="Q46" s="44"/>
      <c r="R46" s="44"/>
      <c r="S46" s="44"/>
    </row>
    <row r="47" spans="1:13" ht="7.5" customHeight="1">
      <c r="A47" s="41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9" ht="10.5" customHeight="1">
      <c r="A48" s="41"/>
      <c r="B48" s="13" t="s">
        <v>15</v>
      </c>
      <c r="C48" s="13">
        <f>'[1]Forsendur'!C3</f>
        <v>6814</v>
      </c>
      <c r="D48" s="12"/>
      <c r="E48" s="12"/>
      <c r="F48" s="7"/>
      <c r="G48" s="7"/>
      <c r="H48" s="7"/>
      <c r="I48" s="7"/>
      <c r="J48" s="7"/>
      <c r="K48" s="45"/>
      <c r="L48" s="45"/>
      <c r="M48" s="45"/>
      <c r="O48" s="44"/>
      <c r="P48" s="44"/>
      <c r="Q48" s="44"/>
      <c r="R48" s="44"/>
      <c r="S48" s="44"/>
    </row>
    <row r="49" spans="1:19" ht="10.5" customHeight="1">
      <c r="A49" s="41"/>
      <c r="B49" s="13"/>
      <c r="C49" s="46">
        <f>'[1]Forsendur'!C4</f>
        <v>345.1</v>
      </c>
      <c r="D49" s="12"/>
      <c r="E49" s="12"/>
      <c r="F49" s="7"/>
      <c r="G49" s="7"/>
      <c r="H49" s="7"/>
      <c r="I49" s="7"/>
      <c r="J49" s="7"/>
      <c r="K49" s="45"/>
      <c r="L49" s="45"/>
      <c r="M49" s="45"/>
      <c r="O49" s="44"/>
      <c r="P49" s="44"/>
      <c r="Q49" s="44"/>
      <c r="R49" s="44"/>
      <c r="S49" s="44"/>
    </row>
    <row r="50" spans="1:19" ht="10.5" customHeight="1">
      <c r="A50" s="41"/>
      <c r="B50" s="13" t="s">
        <v>16</v>
      </c>
      <c r="C50" s="13"/>
      <c r="D50" s="12">
        <v>3307</v>
      </c>
      <c r="E50" s="12">
        <v>3339</v>
      </c>
      <c r="F50" s="12">
        <v>3343</v>
      </c>
      <c r="G50" s="12">
        <v>3347</v>
      </c>
      <c r="H50" s="12">
        <v>3370</v>
      </c>
      <c r="I50" s="12">
        <v>3373</v>
      </c>
      <c r="J50" s="12">
        <v>3385</v>
      </c>
      <c r="K50" s="47">
        <v>172.1</v>
      </c>
      <c r="L50" s="47">
        <v>174.2</v>
      </c>
      <c r="M50" s="47">
        <v>181.7</v>
      </c>
      <c r="N50" s="47">
        <v>202.8</v>
      </c>
      <c r="O50" s="44"/>
      <c r="P50" s="44"/>
      <c r="Q50" s="44"/>
      <c r="R50" s="44"/>
      <c r="S50" s="44"/>
    </row>
    <row r="51" spans="1:19" ht="10.5" customHeight="1">
      <c r="A51" s="41"/>
      <c r="B51" s="13" t="s">
        <v>18</v>
      </c>
      <c r="C51" s="13"/>
      <c r="D51" s="12">
        <v>6</v>
      </c>
      <c r="E51" s="12">
        <v>5</v>
      </c>
      <c r="F51" s="12">
        <v>4.75</v>
      </c>
      <c r="G51" s="12">
        <v>4.75</v>
      </c>
      <c r="H51" s="12">
        <v>4.75</v>
      </c>
      <c r="I51" s="12">
        <v>4.75</v>
      </c>
      <c r="J51" s="12">
        <v>4.75</v>
      </c>
      <c r="K51" s="12">
        <v>4.75</v>
      </c>
      <c r="L51" s="12">
        <v>4.75</v>
      </c>
      <c r="M51" s="12">
        <v>4.75</v>
      </c>
      <c r="N51" s="12">
        <v>4.75</v>
      </c>
      <c r="O51" s="44"/>
      <c r="P51" s="44"/>
      <c r="Q51" s="44"/>
      <c r="R51" s="44"/>
      <c r="S51" s="44"/>
    </row>
    <row r="52" spans="1:14" ht="10.5" customHeight="1">
      <c r="A52" s="41"/>
      <c r="B52" s="13" t="s">
        <v>20</v>
      </c>
      <c r="C52" s="16">
        <f>'[1]Forsendur'!C7</f>
        <v>0.0052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0.5" customHeight="1">
      <c r="A53" s="41"/>
      <c r="B53" s="13" t="str">
        <f>B14</f>
        <v>Hækkun vísitölu</v>
      </c>
      <c r="C53" s="16">
        <f>Verdb_raun</f>
        <v>0.0052</v>
      </c>
      <c r="D53" s="7"/>
      <c r="E53" s="7"/>
      <c r="F53" s="7"/>
      <c r="G53" s="7"/>
      <c r="H53" s="24"/>
      <c r="I53" s="7"/>
      <c r="J53" s="7"/>
      <c r="K53" s="24"/>
      <c r="L53" s="7"/>
      <c r="M53" s="24"/>
      <c r="N53" s="24"/>
    </row>
    <row r="54" spans="1:14" ht="3.75" customHeight="1">
      <c r="A54" s="4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0.5" customHeight="1">
      <c r="A55" s="21">
        <f aca="true" t="shared" si="6" ref="A55:A82">IF(Dags_visit_naest&gt;C55,verdbspa,Verdb_raun)</f>
        <v>0.0052</v>
      </c>
      <c r="B55" s="22" t="str">
        <f>B16</f>
        <v>Dagsetning...</v>
      </c>
      <c r="C55" s="48">
        <v>1</v>
      </c>
      <c r="D55" s="24">
        <f aca="true" t="shared" si="7" ref="D55:J64">100000*LVT/D$50*((1+D$51/100)^((DAYS360(D$45,$L$2)+$C55-1)/360)*((1+$A55)^(($C55-15)/30)))/100000</f>
        <v>5.235224696411219</v>
      </c>
      <c r="E55" s="24">
        <f t="shared" si="7"/>
        <v>4.4174692470991905</v>
      </c>
      <c r="F55" s="24">
        <f t="shared" si="7"/>
        <v>4.199304072315919</v>
      </c>
      <c r="G55" s="24">
        <f t="shared" si="7"/>
        <v>4.1299041925047595</v>
      </c>
      <c r="H55" s="24">
        <f t="shared" si="7"/>
        <v>4.054406415200401</v>
      </c>
      <c r="I55" s="24">
        <f t="shared" si="7"/>
        <v>4.035165366778742</v>
      </c>
      <c r="J55" s="24">
        <f t="shared" si="7"/>
        <v>3.9591412383714806</v>
      </c>
      <c r="K55" s="24">
        <f aca="true" t="shared" si="8" ref="K55:N82">100000*NVT/K$50*((1+K$51/100)^((DAYS360(K$45,$L$2)+$C55-1)/360)*((1+$A55)^(($C55-15)/30)))/100000</f>
        <v>3.868335333390024</v>
      </c>
      <c r="L55" s="24">
        <f t="shared" si="8"/>
        <v>3.7196349165212266</v>
      </c>
      <c r="M55" s="24">
        <f t="shared" si="8"/>
        <v>3.2626086144213677</v>
      </c>
      <c r="N55" s="24">
        <f t="shared" si="8"/>
        <v>2.5139194168877967</v>
      </c>
    </row>
    <row r="56" spans="1:14" ht="10.5" customHeight="1">
      <c r="A56" s="21">
        <f t="shared" si="6"/>
        <v>0.0052</v>
      </c>
      <c r="B56" s="49"/>
      <c r="C56" s="48">
        <f aca="true" t="shared" si="9" ref="C56:C82">C55+1</f>
        <v>2</v>
      </c>
      <c r="D56" s="24">
        <f t="shared" si="7"/>
        <v>5.2369774409150125</v>
      </c>
      <c r="E56" s="24">
        <f t="shared" si="7"/>
        <v>4.418831859754704</v>
      </c>
      <c r="F56" s="24">
        <f t="shared" si="7"/>
        <v>4.2005715749610975</v>
      </c>
      <c r="G56" s="24">
        <f t="shared" si="7"/>
        <v>4.131150747743005</v>
      </c>
      <c r="H56" s="24">
        <f t="shared" si="7"/>
        <v>4.055630182464548</v>
      </c>
      <c r="I56" s="24">
        <f t="shared" si="7"/>
        <v>4.036383326394918</v>
      </c>
      <c r="J56" s="24">
        <f t="shared" si="7"/>
        <v>3.960336251141657</v>
      </c>
      <c r="K56" s="24">
        <f t="shared" si="8"/>
        <v>3.869502937636602</v>
      </c>
      <c r="L56" s="24">
        <f t="shared" si="8"/>
        <v>3.7207576375756193</v>
      </c>
      <c r="M56" s="24">
        <f t="shared" si="8"/>
        <v>3.263593388321458</v>
      </c>
      <c r="N56" s="24">
        <f t="shared" si="8"/>
        <v>2.514678209167612</v>
      </c>
    </row>
    <row r="57" spans="1:14" ht="10.5" customHeight="1">
      <c r="A57" s="21">
        <f t="shared" si="6"/>
        <v>0.0052</v>
      </c>
      <c r="B57" s="49"/>
      <c r="C57" s="50">
        <f t="shared" si="9"/>
        <v>3</v>
      </c>
      <c r="D57" s="27">
        <f t="shared" si="7"/>
        <v>5.238730772234746</v>
      </c>
      <c r="E57" s="27">
        <f t="shared" si="7"/>
        <v>4.420194892721746</v>
      </c>
      <c r="F57" s="27">
        <f t="shared" si="7"/>
        <v>4.201839460184657</v>
      </c>
      <c r="G57" s="27">
        <f t="shared" si="7"/>
        <v>4.132397679236943</v>
      </c>
      <c r="H57" s="27">
        <f t="shared" si="7"/>
        <v>4.056854319106147</v>
      </c>
      <c r="I57" s="27">
        <f t="shared" si="7"/>
        <v>4.037601653635588</v>
      </c>
      <c r="J57" s="27">
        <f t="shared" si="7"/>
        <v>3.9615316246101346</v>
      </c>
      <c r="K57" s="27">
        <f t="shared" si="8"/>
        <v>3.870670894308594</v>
      </c>
      <c r="L57" s="27">
        <f t="shared" si="8"/>
        <v>3.721880697508046</v>
      </c>
      <c r="M57" s="27">
        <f t="shared" si="8"/>
        <v>3.264578459462116</v>
      </c>
      <c r="N57" s="27">
        <f t="shared" si="8"/>
        <v>2.5154372304785255</v>
      </c>
    </row>
    <row r="58" spans="1:14" ht="10.5" customHeight="1">
      <c r="A58" s="21">
        <f t="shared" si="6"/>
        <v>0.0052</v>
      </c>
      <c r="B58" s="49"/>
      <c r="C58" s="48">
        <f t="shared" si="9"/>
        <v>4</v>
      </c>
      <c r="D58" s="24">
        <f t="shared" si="7"/>
        <v>5.240484690566884</v>
      </c>
      <c r="E58" s="24">
        <f t="shared" si="7"/>
        <v>4.421558346129966</v>
      </c>
      <c r="F58" s="24">
        <f t="shared" si="7"/>
        <v>4.203107728102077</v>
      </c>
      <c r="G58" s="24">
        <f t="shared" si="7"/>
        <v>4.133644987100144</v>
      </c>
      <c r="H58" s="24">
        <f t="shared" si="7"/>
        <v>4.058078825236693</v>
      </c>
      <c r="I58" s="24">
        <f t="shared" si="7"/>
        <v>4.038820348611716</v>
      </c>
      <c r="J58" s="24">
        <f t="shared" si="7"/>
        <v>3.9627273588857874</v>
      </c>
      <c r="K58" s="24">
        <f t="shared" si="8"/>
        <v>3.8718392035123737</v>
      </c>
      <c r="L58" s="24">
        <f t="shared" si="8"/>
        <v>3.723004096420794</v>
      </c>
      <c r="M58" s="24">
        <f t="shared" si="8"/>
        <v>3.2655638279330597</v>
      </c>
      <c r="N58" s="24">
        <f t="shared" si="8"/>
        <v>2.516196480889667</v>
      </c>
    </row>
    <row r="59" spans="1:14" ht="10.5" customHeight="1">
      <c r="A59" s="21">
        <f t="shared" si="6"/>
        <v>0.0052</v>
      </c>
      <c r="B59" s="49"/>
      <c r="C59" s="48">
        <f t="shared" si="9"/>
        <v>5</v>
      </c>
      <c r="D59" s="24">
        <f t="shared" si="7"/>
        <v>5.242239196107958</v>
      </c>
      <c r="E59" s="24">
        <f t="shared" si="7"/>
        <v>4.422922220109051</v>
      </c>
      <c r="F59" s="24">
        <f t="shared" si="7"/>
        <v>4.204376378828863</v>
      </c>
      <c r="G59" s="24">
        <f t="shared" si="7"/>
        <v>4.134892671446205</v>
      </c>
      <c r="H59" s="24">
        <f t="shared" si="7"/>
        <v>4.059303700967708</v>
      </c>
      <c r="I59" s="24">
        <f t="shared" si="7"/>
        <v>4.040039411434296</v>
      </c>
      <c r="J59" s="24">
        <f t="shared" si="7"/>
        <v>3.9639234540775186</v>
      </c>
      <c r="K59" s="24">
        <f t="shared" si="8"/>
        <v>3.8730078653543467</v>
      </c>
      <c r="L59" s="24">
        <f t="shared" si="8"/>
        <v>3.7241278344161763</v>
      </c>
      <c r="M59" s="24">
        <f t="shared" si="8"/>
        <v>3.2665494938240327</v>
      </c>
      <c r="N59" s="24">
        <f t="shared" si="8"/>
        <v>2.5169559604701868</v>
      </c>
    </row>
    <row r="60" spans="1:14" ht="10.5" customHeight="1">
      <c r="A60" s="21">
        <f t="shared" si="6"/>
        <v>0.0052</v>
      </c>
      <c r="B60" s="49"/>
      <c r="C60" s="50">
        <f t="shared" si="9"/>
        <v>6</v>
      </c>
      <c r="D60" s="27">
        <f t="shared" si="7"/>
        <v>5.24399428905456</v>
      </c>
      <c r="E60" s="27">
        <f t="shared" si="7"/>
        <v>4.424286514788731</v>
      </c>
      <c r="F60" s="27">
        <f t="shared" si="7"/>
        <v>4.205645412480564</v>
      </c>
      <c r="G60" s="27">
        <f t="shared" si="7"/>
        <v>4.136140732388764</v>
      </c>
      <c r="H60" s="27">
        <f t="shared" si="7"/>
        <v>4.060528946410752</v>
      </c>
      <c r="I60" s="27">
        <f t="shared" si="7"/>
        <v>4.041258842214356</v>
      </c>
      <c r="J60" s="27">
        <f t="shared" si="7"/>
        <v>3.9651199102942645</v>
      </c>
      <c r="K60" s="27">
        <f t="shared" si="8"/>
        <v>3.8741768799409537</v>
      </c>
      <c r="L60" s="27">
        <f t="shared" si="8"/>
        <v>3.725251911596542</v>
      </c>
      <c r="M60" s="27">
        <f t="shared" si="8"/>
        <v>3.2675354572248074</v>
      </c>
      <c r="N60" s="27">
        <f t="shared" si="8"/>
        <v>2.517715669289257</v>
      </c>
    </row>
    <row r="61" spans="1:14" ht="10.5" customHeight="1">
      <c r="A61" s="21">
        <f t="shared" si="6"/>
        <v>0.0052</v>
      </c>
      <c r="B61" s="49"/>
      <c r="C61" s="48">
        <f t="shared" si="9"/>
        <v>7</v>
      </c>
      <c r="D61" s="24">
        <f t="shared" si="7"/>
        <v>5.245749969603355</v>
      </c>
      <c r="E61" s="24">
        <f t="shared" si="7"/>
        <v>4.425651230298779</v>
      </c>
      <c r="F61" s="24">
        <f t="shared" si="7"/>
        <v>4.206914829172759</v>
      </c>
      <c r="G61" s="24">
        <f t="shared" si="7"/>
        <v>4.137389170041493</v>
      </c>
      <c r="H61" s="24">
        <f t="shared" si="7"/>
        <v>4.061754561677419</v>
      </c>
      <c r="I61" s="24">
        <f t="shared" si="7"/>
        <v>4.042478641062964</v>
      </c>
      <c r="J61" s="24">
        <f t="shared" si="7"/>
        <v>3.9663167276449967</v>
      </c>
      <c r="K61" s="24">
        <f t="shared" si="8"/>
        <v>3.875346247378665</v>
      </c>
      <c r="L61" s="24">
        <f t="shared" si="8"/>
        <v>3.7263763280642683</v>
      </c>
      <c r="M61" s="24">
        <f t="shared" si="8"/>
        <v>3.2685217182251844</v>
      </c>
      <c r="N61" s="24">
        <f t="shared" si="8"/>
        <v>2.5184756074160695</v>
      </c>
    </row>
    <row r="62" spans="1:14" ht="10.5" customHeight="1">
      <c r="A62" s="21">
        <f t="shared" si="6"/>
        <v>0.0052</v>
      </c>
      <c r="B62" s="49"/>
      <c r="C62" s="48">
        <f t="shared" si="9"/>
        <v>8</v>
      </c>
      <c r="D62" s="24">
        <f t="shared" si="7"/>
        <v>5.247506237951077</v>
      </c>
      <c r="E62" s="24">
        <f t="shared" si="7"/>
        <v>4.427016366769</v>
      </c>
      <c r="F62" s="24">
        <f t="shared" si="7"/>
        <v>4.208184629021067</v>
      </c>
      <c r="G62" s="24">
        <f t="shared" si="7"/>
        <v>4.1386379845180965</v>
      </c>
      <c r="H62" s="24">
        <f t="shared" si="7"/>
        <v>4.062980546879331</v>
      </c>
      <c r="I62" s="24">
        <f t="shared" si="7"/>
        <v>4.043698808091212</v>
      </c>
      <c r="J62" s="24">
        <f t="shared" si="7"/>
        <v>3.96751390623872</v>
      </c>
      <c r="K62" s="24">
        <f t="shared" si="8"/>
        <v>3.876515967773986</v>
      </c>
      <c r="L62" s="24">
        <f t="shared" si="8"/>
        <v>3.7275010839217675</v>
      </c>
      <c r="M62" s="24">
        <f t="shared" si="8"/>
        <v>3.2695082769149897</v>
      </c>
      <c r="N62" s="24">
        <f t="shared" si="8"/>
        <v>2.5192357749198386</v>
      </c>
    </row>
    <row r="63" spans="1:14" s="32" customFormat="1" ht="10.5" customHeight="1">
      <c r="A63" s="21">
        <f t="shared" si="6"/>
        <v>0.0052</v>
      </c>
      <c r="B63" s="51"/>
      <c r="C63" s="52">
        <f t="shared" si="9"/>
        <v>9</v>
      </c>
      <c r="D63" s="27">
        <f t="shared" si="7"/>
        <v>5.24926309429451</v>
      </c>
      <c r="E63" s="27">
        <f t="shared" si="7"/>
        <v>4.428381924329245</v>
      </c>
      <c r="F63" s="27">
        <f t="shared" si="7"/>
        <v>4.209454812141134</v>
      </c>
      <c r="G63" s="27">
        <f t="shared" si="7"/>
        <v>4.13988717593231</v>
      </c>
      <c r="H63" s="27">
        <f t="shared" si="7"/>
        <v>4.064206902128153</v>
      </c>
      <c r="I63" s="27">
        <f t="shared" si="7"/>
        <v>4.044919343410231</v>
      </c>
      <c r="J63" s="27">
        <f t="shared" si="7"/>
        <v>3.9687114461844684</v>
      </c>
      <c r="K63" s="27">
        <f t="shared" si="8"/>
        <v>3.877686041233449</v>
      </c>
      <c r="L63" s="27">
        <f t="shared" si="8"/>
        <v>3.7286261792714765</v>
      </c>
      <c r="M63" s="27">
        <f t="shared" si="8"/>
        <v>3.2704951333840757</v>
      </c>
      <c r="N63" s="27">
        <f t="shared" si="8"/>
        <v>2.519996171869798</v>
      </c>
    </row>
    <row r="64" spans="1:14" s="32" customFormat="1" ht="10.5" customHeight="1">
      <c r="A64" s="21">
        <f t="shared" si="6"/>
        <v>0.0052</v>
      </c>
      <c r="B64" s="51"/>
      <c r="C64" s="53">
        <f t="shared" si="9"/>
        <v>10</v>
      </c>
      <c r="D64" s="24">
        <f t="shared" si="7"/>
        <v>5.251020538830522</v>
      </c>
      <c r="E64" s="24">
        <f t="shared" si="7"/>
        <v>4.429747903109403</v>
      </c>
      <c r="F64" s="24">
        <f t="shared" si="7"/>
        <v>4.2107253786486485</v>
      </c>
      <c r="G64" s="24">
        <f t="shared" si="7"/>
        <v>4.141136744397912</v>
      </c>
      <c r="H64" s="24">
        <f t="shared" si="7"/>
        <v>4.065433627535574</v>
      </c>
      <c r="I64" s="24">
        <f t="shared" si="7"/>
        <v>4.046140247131185</v>
      </c>
      <c r="J64" s="24">
        <f t="shared" si="7"/>
        <v>3.969909347591312</v>
      </c>
      <c r="K64" s="24">
        <f t="shared" si="8"/>
        <v>3.8788564678636224</v>
      </c>
      <c r="L64" s="24">
        <f t="shared" si="8"/>
        <v>3.7297516142158686</v>
      </c>
      <c r="M64" s="24">
        <f t="shared" si="8"/>
        <v>3.2714822877223235</v>
      </c>
      <c r="N64" s="24">
        <f t="shared" si="8"/>
        <v>2.520756798335203</v>
      </c>
    </row>
    <row r="65" spans="1:14" s="36" customFormat="1" ht="10.5" customHeight="1">
      <c r="A65" s="37">
        <f t="shared" si="6"/>
        <v>0.0052</v>
      </c>
      <c r="B65" s="54"/>
      <c r="C65" s="53">
        <f t="shared" si="9"/>
        <v>11</v>
      </c>
      <c r="D65" s="24">
        <f aca="true" t="shared" si="10" ref="D65:J74">100000*LVT/D$50*((1+D$51/100)^((DAYS360(D$45,$L$2)+$C65-1)/360)*((1+$A65)^(($C65-15)/30)))/100000</f>
        <v>5.252778571756034</v>
      </c>
      <c r="E65" s="24">
        <f t="shared" si="10"/>
        <v>4.431114303239404</v>
      </c>
      <c r="F65" s="24">
        <f t="shared" si="10"/>
        <v>4.211996328659327</v>
      </c>
      <c r="G65" s="24">
        <f t="shared" si="10"/>
        <v>4.142386690028706</v>
      </c>
      <c r="H65" s="24">
        <f t="shared" si="10"/>
        <v>4.066660723213326</v>
      </c>
      <c r="I65" s="24">
        <f t="shared" si="10"/>
        <v>4.047361519365271</v>
      </c>
      <c r="J65" s="24">
        <f t="shared" si="10"/>
        <v>3.9711076105683514</v>
      </c>
      <c r="K65" s="24">
        <f t="shared" si="8"/>
        <v>3.8800272477711073</v>
      </c>
      <c r="L65" s="24">
        <f t="shared" si="8"/>
        <v>3.7308773888574436</v>
      </c>
      <c r="M65" s="24">
        <f t="shared" si="8"/>
        <v>3.2724697400196407</v>
      </c>
      <c r="N65" s="24">
        <f t="shared" si="8"/>
        <v>2.521517654385329</v>
      </c>
    </row>
    <row r="66" spans="1:14" s="36" customFormat="1" ht="10.5" customHeight="1">
      <c r="A66" s="37">
        <f t="shared" si="6"/>
        <v>0.0052</v>
      </c>
      <c r="B66" s="54"/>
      <c r="C66" s="52">
        <f t="shared" si="9"/>
        <v>12</v>
      </c>
      <c r="D66" s="27">
        <f t="shared" si="10"/>
        <v>5.254537193268039</v>
      </c>
      <c r="E66" s="27">
        <f t="shared" si="10"/>
        <v>4.432481124849219</v>
      </c>
      <c r="F66" s="27">
        <f t="shared" si="10"/>
        <v>4.213267662288929</v>
      </c>
      <c r="G66" s="27">
        <f t="shared" si="10"/>
        <v>4.143637012938538</v>
      </c>
      <c r="H66" s="27">
        <f t="shared" si="10"/>
        <v>4.067888189273166</v>
      </c>
      <c r="I66" s="27">
        <f t="shared" si="10"/>
        <v>4.04858316022372</v>
      </c>
      <c r="J66" s="27">
        <f t="shared" si="10"/>
        <v>3.972306235224725</v>
      </c>
      <c r="K66" s="27">
        <f t="shared" si="8"/>
        <v>3.881198381062535</v>
      </c>
      <c r="L66" s="27">
        <f t="shared" si="8"/>
        <v>3.7320035032987366</v>
      </c>
      <c r="M66" s="27">
        <f t="shared" si="8"/>
        <v>3.273457490365964</v>
      </c>
      <c r="N66" s="27">
        <f t="shared" si="8"/>
        <v>2.522278740089475</v>
      </c>
    </row>
    <row r="67" spans="1:14" s="36" customFormat="1" ht="10.5" customHeight="1">
      <c r="A67" s="37">
        <f t="shared" si="6"/>
        <v>0.0052</v>
      </c>
      <c r="B67" s="54"/>
      <c r="C67" s="53">
        <f t="shared" si="9"/>
        <v>13</v>
      </c>
      <c r="D67" s="24">
        <f t="shared" si="10"/>
        <v>5.256296403563599</v>
      </c>
      <c r="E67" s="24">
        <f t="shared" si="10"/>
        <v>4.433848368068854</v>
      </c>
      <c r="F67" s="24">
        <f t="shared" si="10"/>
        <v>4.214539379653244</v>
      </c>
      <c r="G67" s="24">
        <f t="shared" si="10"/>
        <v>4.144887713241284</v>
      </c>
      <c r="H67" s="24">
        <f t="shared" si="10"/>
        <v>4.069116025826891</v>
      </c>
      <c r="I67" s="24">
        <f t="shared" si="10"/>
        <v>4.0498051698177955</v>
      </c>
      <c r="J67" s="24">
        <f t="shared" si="10"/>
        <v>3.973505221669599</v>
      </c>
      <c r="K67" s="24">
        <f t="shared" si="8"/>
        <v>3.882369867844569</v>
      </c>
      <c r="L67" s="24">
        <f t="shared" si="8"/>
        <v>3.733129957642311</v>
      </c>
      <c r="M67" s="24">
        <f t="shared" si="8"/>
        <v>3.274445538851252</v>
      </c>
      <c r="N67" s="24">
        <f t="shared" si="8"/>
        <v>2.5230400555169563</v>
      </c>
    </row>
    <row r="68" spans="1:14" s="36" customFormat="1" ht="10.5" customHeight="1">
      <c r="A68" s="38">
        <f t="shared" si="6"/>
        <v>0.0052</v>
      </c>
      <c r="B68" s="54"/>
      <c r="C68" s="53">
        <f t="shared" si="9"/>
        <v>14</v>
      </c>
      <c r="D68" s="39">
        <f t="shared" si="10"/>
        <v>5.258056202839832</v>
      </c>
      <c r="E68" s="39">
        <f t="shared" si="10"/>
        <v>4.435216033028361</v>
      </c>
      <c r="F68" s="39">
        <f t="shared" si="10"/>
        <v>4.215811480868094</v>
      </c>
      <c r="G68" s="39">
        <f t="shared" si="10"/>
        <v>4.146138791050851</v>
      </c>
      <c r="H68" s="39">
        <f t="shared" si="10"/>
        <v>4.07034423298633</v>
      </c>
      <c r="I68" s="39">
        <f t="shared" si="10"/>
        <v>4.051027548258795</v>
      </c>
      <c r="J68" s="39">
        <f t="shared" si="10"/>
        <v>3.9747045700121735</v>
      </c>
      <c r="K68" s="39">
        <f t="shared" si="8"/>
        <v>3.8835417082239063</v>
      </c>
      <c r="L68" s="39">
        <f t="shared" si="8"/>
        <v>3.7342567519907615</v>
      </c>
      <c r="M68" s="39">
        <f t="shared" si="8"/>
        <v>3.2754338855654974</v>
      </c>
      <c r="N68" s="39">
        <f t="shared" si="8"/>
        <v>2.523801600737114</v>
      </c>
    </row>
    <row r="69" spans="1:14" s="36" customFormat="1" ht="10.5" customHeight="1">
      <c r="A69" s="38">
        <f t="shared" si="6"/>
        <v>0.0052</v>
      </c>
      <c r="B69" s="54"/>
      <c r="C69" s="52">
        <f t="shared" si="9"/>
        <v>15</v>
      </c>
      <c r="D69" s="31">
        <f t="shared" si="10"/>
        <v>5.259816591293929</v>
      </c>
      <c r="E69" s="31">
        <f t="shared" si="10"/>
        <v>4.436584119857831</v>
      </c>
      <c r="F69" s="31">
        <f t="shared" si="10"/>
        <v>4.217083966049342</v>
      </c>
      <c r="G69" s="31">
        <f t="shared" si="10"/>
        <v>4.147390246481188</v>
      </c>
      <c r="H69" s="31">
        <f t="shared" si="10"/>
        <v>4.071572810863342</v>
      </c>
      <c r="I69" s="31">
        <f t="shared" si="10"/>
        <v>4.052250295658053</v>
      </c>
      <c r="J69" s="31">
        <f t="shared" si="10"/>
        <v>3.9759042803616826</v>
      </c>
      <c r="K69" s="31">
        <f t="shared" si="8"/>
        <v>3.884713902307276</v>
      </c>
      <c r="L69" s="31">
        <f t="shared" si="8"/>
        <v>3.7353838864467126</v>
      </c>
      <c r="M69" s="31">
        <f t="shared" si="8"/>
        <v>3.2764225305987145</v>
      </c>
      <c r="N69" s="31">
        <f t="shared" si="8"/>
        <v>2.524563375819307</v>
      </c>
    </row>
    <row r="70" spans="1:14" s="36" customFormat="1" ht="10.5" customHeight="1">
      <c r="A70" s="38">
        <f t="shared" si="6"/>
        <v>0.0052</v>
      </c>
      <c r="B70" s="54"/>
      <c r="C70" s="53">
        <f>C69+1</f>
        <v>16</v>
      </c>
      <c r="D70" s="24">
        <f t="shared" si="10"/>
        <v>5.2615775691231494</v>
      </c>
      <c r="E70" s="24">
        <f t="shared" si="10"/>
        <v>4.437952628687393</v>
      </c>
      <c r="F70" s="24">
        <f t="shared" si="10"/>
        <v>4.218356835312882</v>
      </c>
      <c r="G70" s="24">
        <f t="shared" si="10"/>
        <v>4.148642079646274</v>
      </c>
      <c r="H70" s="24">
        <f t="shared" si="10"/>
        <v>4.072801759569827</v>
      </c>
      <c r="I70" s="24">
        <f t="shared" si="10"/>
        <v>4.053473412126929</v>
      </c>
      <c r="J70" s="24">
        <f t="shared" si="10"/>
        <v>3.9771043528273946</v>
      </c>
      <c r="K70" s="24">
        <f t="shared" si="8"/>
        <v>3.8858864502014376</v>
      </c>
      <c r="L70" s="24">
        <f t="shared" si="8"/>
        <v>3.7365113611128233</v>
      </c>
      <c r="M70" s="24">
        <f t="shared" si="8"/>
        <v>3.2774114740409477</v>
      </c>
      <c r="N70" s="24">
        <f t="shared" si="8"/>
        <v>2.525325380832916</v>
      </c>
    </row>
    <row r="71" spans="1:14" s="36" customFormat="1" ht="10.5" customHeight="1">
      <c r="A71" s="38">
        <f t="shared" si="6"/>
        <v>0.0052</v>
      </c>
      <c r="B71" s="54"/>
      <c r="C71" s="53">
        <f t="shared" si="9"/>
        <v>17</v>
      </c>
      <c r="D71" s="24">
        <f t="shared" si="10"/>
        <v>5.2633391365248094</v>
      </c>
      <c r="E71" s="24">
        <f t="shared" si="10"/>
        <v>4.439321559647216</v>
      </c>
      <c r="F71" s="24">
        <f t="shared" si="10"/>
        <v>4.219630088774645</v>
      </c>
      <c r="G71" s="24">
        <f t="shared" si="10"/>
        <v>4.149894290660122</v>
      </c>
      <c r="H71" s="24">
        <f t="shared" si="10"/>
        <v>4.074031079217712</v>
      </c>
      <c r="I71" s="24">
        <f t="shared" si="10"/>
        <v>4.054696897776827</v>
      </c>
      <c r="J71" s="24">
        <f t="shared" si="10"/>
        <v>3.9783047875186073</v>
      </c>
      <c r="K71" s="24">
        <f t="shared" si="8"/>
        <v>3.8870593520131846</v>
      </c>
      <c r="L71" s="24">
        <f t="shared" si="8"/>
        <v>3.73763917609178</v>
      </c>
      <c r="M71" s="24">
        <f t="shared" si="8"/>
        <v>3.278400715982267</v>
      </c>
      <c r="N71" s="24">
        <f t="shared" si="8"/>
        <v>2.526087615847343</v>
      </c>
    </row>
    <row r="72" spans="1:14" s="36" customFormat="1" ht="10.5" customHeight="1">
      <c r="A72" s="38">
        <f t="shared" si="6"/>
        <v>0.0052</v>
      </c>
      <c r="B72" s="54"/>
      <c r="C72" s="52">
        <f t="shared" si="9"/>
        <v>18</v>
      </c>
      <c r="D72" s="27">
        <f>100000*LVT/D$50*((1+D$51/100)^((DAYS360(D$45,$L$2)+$C72-1)/360)*((1+$A72)^(($C72-15)/30)))/100000</f>
        <v>5.2651012936963</v>
      </c>
      <c r="E72" s="27">
        <f t="shared" si="10"/>
        <v>4.4406909128675105</v>
      </c>
      <c r="F72" s="27">
        <f t="shared" si="10"/>
        <v>4.220903726550594</v>
      </c>
      <c r="G72" s="27">
        <f t="shared" si="10"/>
        <v>4.151146879636782</v>
      </c>
      <c r="H72" s="27">
        <f t="shared" si="10"/>
        <v>4.075260769918963</v>
      </c>
      <c r="I72" s="27">
        <f t="shared" si="10"/>
        <v>4.055920752719177</v>
      </c>
      <c r="J72" s="27">
        <f t="shared" si="10"/>
        <v>3.979505584544656</v>
      </c>
      <c r="K72" s="27">
        <f t="shared" si="8"/>
        <v>3.8882326078493414</v>
      </c>
      <c r="L72" s="27">
        <f t="shared" si="8"/>
        <v>3.7387673314863017</v>
      </c>
      <c r="M72" s="27">
        <f t="shared" si="8"/>
        <v>3.279390256512769</v>
      </c>
      <c r="N72" s="27">
        <f t="shared" si="8"/>
        <v>2.526850080932009</v>
      </c>
    </row>
    <row r="73" spans="1:14" s="36" customFormat="1" ht="10.5" customHeight="1">
      <c r="A73" s="38">
        <f t="shared" si="6"/>
        <v>0.0052</v>
      </c>
      <c r="B73" s="54"/>
      <c r="C73" s="53">
        <f t="shared" si="9"/>
        <v>19</v>
      </c>
      <c r="D73" s="24">
        <f t="shared" si="10"/>
        <v>5.2668640408350775</v>
      </c>
      <c r="E73" s="24">
        <f t="shared" si="10"/>
        <v>4.442060688478529</v>
      </c>
      <c r="F73" s="24">
        <f t="shared" si="10"/>
        <v>4.22217774875673</v>
      </c>
      <c r="G73" s="24">
        <f t="shared" si="10"/>
        <v>4.152399846690335</v>
      </c>
      <c r="H73" s="24">
        <f t="shared" si="10"/>
        <v>4.076490831785576</v>
      </c>
      <c r="I73" s="24">
        <f t="shared" si="10"/>
        <v>4.057144977065443</v>
      </c>
      <c r="J73" s="24">
        <f t="shared" si="10"/>
        <v>3.9807067440149044</v>
      </c>
      <c r="K73" s="24">
        <f t="shared" si="8"/>
        <v>3.889406217816767</v>
      </c>
      <c r="L73" s="24">
        <f t="shared" si="8"/>
        <v>3.7398958273991383</v>
      </c>
      <c r="M73" s="24">
        <f t="shared" si="8"/>
        <v>3.2803800957225824</v>
      </c>
      <c r="N73" s="24">
        <f t="shared" si="8"/>
        <v>2.5276127761563596</v>
      </c>
    </row>
    <row r="74" spans="1:14" s="36" customFormat="1" ht="10.5" customHeight="1">
      <c r="A74" s="38">
        <f t="shared" si="6"/>
        <v>0.0052</v>
      </c>
      <c r="B74" s="54"/>
      <c r="C74" s="53">
        <f t="shared" si="9"/>
        <v>20</v>
      </c>
      <c r="D74" s="24">
        <f t="shared" si="10"/>
        <v>5.268627378138658</v>
      </c>
      <c r="E74" s="24">
        <f t="shared" si="10"/>
        <v>4.44343088661056</v>
      </c>
      <c r="F74" s="24">
        <f t="shared" si="10"/>
        <v>4.223452155509089</v>
      </c>
      <c r="G74" s="24">
        <f t="shared" si="10"/>
        <v>4.1536531919349</v>
      </c>
      <c r="H74" s="24">
        <f t="shared" si="10"/>
        <v>4.077721264929581</v>
      </c>
      <c r="I74" s="24">
        <f t="shared" si="10"/>
        <v>4.058369570927127</v>
      </c>
      <c r="J74" s="24">
        <f t="shared" si="10"/>
        <v>3.9819082660387513</v>
      </c>
      <c r="K74" s="24">
        <f t="shared" si="8"/>
        <v>3.89058018202235</v>
      </c>
      <c r="L74" s="24">
        <f t="shared" si="8"/>
        <v>3.7410246639330706</v>
      </c>
      <c r="M74" s="24">
        <f t="shared" si="8"/>
        <v>3.2813702337018564</v>
      </c>
      <c r="N74" s="24">
        <f t="shared" si="8"/>
        <v>2.528375701589859</v>
      </c>
    </row>
    <row r="75" spans="1:14" s="36" customFormat="1" ht="10.5" customHeight="1">
      <c r="A75" s="38">
        <f t="shared" si="6"/>
        <v>0.0052</v>
      </c>
      <c r="B75" s="54"/>
      <c r="C75" s="52">
        <f t="shared" si="9"/>
        <v>21</v>
      </c>
      <c r="D75" s="27">
        <f aca="true" t="shared" si="11" ref="D75:J82">100000*LVT/D$50*((1+D$51/100)^((DAYS360(D$45,$L$2)+$C75-1)/360)*((1+$A75)^(($C75-15)/30)))/100000</f>
        <v>5.270391305804628</v>
      </c>
      <c r="E75" s="27">
        <f t="shared" si="11"/>
        <v>4.444801507393935</v>
      </c>
      <c r="F75" s="27">
        <f t="shared" si="11"/>
        <v>4.224726946923738</v>
      </c>
      <c r="G75" s="27">
        <f t="shared" si="11"/>
        <v>4.154906915484629</v>
      </c>
      <c r="H75" s="27">
        <f t="shared" si="11"/>
        <v>4.078952069463045</v>
      </c>
      <c r="I75" s="27">
        <f t="shared" si="11"/>
        <v>4.059594534415763</v>
      </c>
      <c r="J75" s="27">
        <f t="shared" si="11"/>
        <v>3.983110150725631</v>
      </c>
      <c r="K75" s="27">
        <f t="shared" si="8"/>
        <v>3.8917545005730125</v>
      </c>
      <c r="L75" s="27">
        <f t="shared" si="8"/>
        <v>3.7421538411909117</v>
      </c>
      <c r="M75" s="27">
        <f t="shared" si="8"/>
        <v>3.282360670540771</v>
      </c>
      <c r="N75" s="27">
        <f t="shared" si="8"/>
        <v>2.529138857301992</v>
      </c>
    </row>
    <row r="76" spans="1:14" s="36" customFormat="1" ht="10.5" customHeight="1">
      <c r="A76" s="38">
        <f t="shared" si="6"/>
        <v>0.0052</v>
      </c>
      <c r="B76" s="54"/>
      <c r="C76" s="53">
        <f t="shared" si="9"/>
        <v>22</v>
      </c>
      <c r="D76" s="24">
        <f t="shared" si="11"/>
        <v>5.272155824030642</v>
      </c>
      <c r="E76" s="24">
        <f t="shared" si="11"/>
        <v>4.446172550959026</v>
      </c>
      <c r="F76" s="24">
        <f t="shared" si="11"/>
        <v>4.2260021231167855</v>
      </c>
      <c r="G76" s="24">
        <f t="shared" si="11"/>
        <v>4.156161017453707</v>
      </c>
      <c r="H76" s="24">
        <f t="shared" si="11"/>
        <v>4.080183245498067</v>
      </c>
      <c r="I76" s="24">
        <f t="shared" si="11"/>
        <v>4.060819867642915</v>
      </c>
      <c r="J76" s="24">
        <f t="shared" si="11"/>
        <v>3.9843123981850046</v>
      </c>
      <c r="K76" s="24">
        <f t="shared" si="8"/>
        <v>3.892929173575709</v>
      </c>
      <c r="L76" s="24">
        <f t="shared" si="8"/>
        <v>3.743283359275502</v>
      </c>
      <c r="M76" s="24">
        <f t="shared" si="8"/>
        <v>3.283351406329534</v>
      </c>
      <c r="N76" s="24">
        <f t="shared" si="8"/>
        <v>2.5299022433622653</v>
      </c>
    </row>
    <row r="77" spans="1:14" s="36" customFormat="1" ht="10.5" customHeight="1">
      <c r="A77" s="38">
        <f t="shared" si="6"/>
        <v>0.0052</v>
      </c>
      <c r="B77" s="54"/>
      <c r="C77" s="53">
        <f t="shared" si="9"/>
        <v>23</v>
      </c>
      <c r="D77" s="24">
        <f t="shared" si="11"/>
        <v>5.273920933014417</v>
      </c>
      <c r="E77" s="24">
        <f t="shared" si="11"/>
        <v>4.447544017436245</v>
      </c>
      <c r="F77" s="24">
        <f t="shared" si="11"/>
        <v>4.227277684204371</v>
      </c>
      <c r="G77" s="24">
        <f t="shared" si="11"/>
        <v>4.157415497956356</v>
      </c>
      <c r="H77" s="24">
        <f t="shared" si="11"/>
        <v>4.081414793146779</v>
      </c>
      <c r="I77" s="24">
        <f t="shared" si="11"/>
        <v>4.062045570720186</v>
      </c>
      <c r="J77" s="24">
        <f t="shared" si="11"/>
        <v>3.985515008526374</v>
      </c>
      <c r="K77" s="24">
        <f t="shared" si="8"/>
        <v>3.8941042011374263</v>
      </c>
      <c r="L77" s="24">
        <f t="shared" si="8"/>
        <v>3.744413218289717</v>
      </c>
      <c r="M77" s="24">
        <f t="shared" si="8"/>
        <v>3.2843424411583797</v>
      </c>
      <c r="N77" s="24">
        <f t="shared" si="8"/>
        <v>2.5306658598402074</v>
      </c>
    </row>
    <row r="78" spans="1:14" s="36" customFormat="1" ht="10.5" customHeight="1">
      <c r="A78" s="38">
        <f t="shared" si="6"/>
        <v>0.0052</v>
      </c>
      <c r="B78" s="54"/>
      <c r="C78" s="52">
        <f t="shared" si="9"/>
        <v>24</v>
      </c>
      <c r="D78" s="27">
        <f t="shared" si="11"/>
        <v>5.27568663295374</v>
      </c>
      <c r="E78" s="27">
        <f t="shared" si="11"/>
        <v>4.44891590695604</v>
      </c>
      <c r="F78" s="27">
        <f t="shared" si="11"/>
        <v>4.2285536303026685</v>
      </c>
      <c r="G78" s="27">
        <f t="shared" si="11"/>
        <v>4.158670357106831</v>
      </c>
      <c r="H78" s="27">
        <f t="shared" si="11"/>
        <v>4.0826467125213455</v>
      </c>
      <c r="I78" s="27">
        <f t="shared" si="11"/>
        <v>4.063271643759209</v>
      </c>
      <c r="J78" s="27">
        <f t="shared" si="11"/>
        <v>3.986717981859268</v>
      </c>
      <c r="K78" s="27">
        <f t="shared" si="8"/>
        <v>3.895279583365183</v>
      </c>
      <c r="L78" s="27">
        <f t="shared" si="8"/>
        <v>3.745543418336462</v>
      </c>
      <c r="M78" s="27">
        <f t="shared" si="8"/>
        <v>3.285333775117568</v>
      </c>
      <c r="N78" s="27">
        <f t="shared" si="8"/>
        <v>2.5314297068053646</v>
      </c>
    </row>
    <row r="79" spans="1:14" s="36" customFormat="1" ht="10.5" customHeight="1">
      <c r="A79" s="38">
        <f t="shared" si="6"/>
        <v>0.0052</v>
      </c>
      <c r="B79" s="54"/>
      <c r="C79" s="53">
        <f t="shared" si="9"/>
        <v>25</v>
      </c>
      <c r="D79" s="24">
        <f t="shared" si="11"/>
        <v>5.277452924046458</v>
      </c>
      <c r="E79" s="24">
        <f t="shared" si="11"/>
        <v>4.450288219648904</v>
      </c>
      <c r="F79" s="24">
        <f t="shared" si="11"/>
        <v>4.229829961527887</v>
      </c>
      <c r="G79" s="24">
        <f t="shared" si="11"/>
        <v>4.159925595019418</v>
      </c>
      <c r="H79" s="24">
        <f t="shared" si="11"/>
        <v>4.083879003733969</v>
      </c>
      <c r="I79" s="24">
        <f t="shared" si="11"/>
        <v>4.064498086871651</v>
      </c>
      <c r="J79" s="24">
        <f t="shared" si="11"/>
        <v>3.98792131829325</v>
      </c>
      <c r="K79" s="24">
        <f t="shared" si="8"/>
        <v>3.8964553203660293</v>
      </c>
      <c r="L79" s="24">
        <f t="shared" si="8"/>
        <v>3.746673959518671</v>
      </c>
      <c r="M79" s="24">
        <f t="shared" si="8"/>
        <v>3.286325408297386</v>
      </c>
      <c r="N79" s="24">
        <f t="shared" si="8"/>
        <v>2.5321937843273075</v>
      </c>
    </row>
    <row r="80" spans="1:14" s="36" customFormat="1" ht="10.5" customHeight="1">
      <c r="A80" s="38">
        <f t="shared" si="6"/>
        <v>0.0052</v>
      </c>
      <c r="B80" s="54"/>
      <c r="C80" s="53">
        <f t="shared" si="9"/>
        <v>26</v>
      </c>
      <c r="D80" s="24">
        <f t="shared" si="11"/>
        <v>5.279219806490491</v>
      </c>
      <c r="E80" s="24">
        <f t="shared" si="11"/>
        <v>4.451660955645371</v>
      </c>
      <c r="F80" s="24">
        <f t="shared" si="11"/>
        <v>4.231106677996276</v>
      </c>
      <c r="G80" s="24">
        <f t="shared" si="11"/>
        <v>4.161181211808447</v>
      </c>
      <c r="H80" s="24">
        <f t="shared" si="11"/>
        <v>4.085111666896886</v>
      </c>
      <c r="I80" s="24">
        <f t="shared" si="11"/>
        <v>4.065724900169217</v>
      </c>
      <c r="J80" s="24">
        <f t="shared" si="11"/>
        <v>3.9891250179379187</v>
      </c>
      <c r="K80" s="24">
        <f t="shared" si="8"/>
        <v>3.89763141224705</v>
      </c>
      <c r="L80" s="24">
        <f t="shared" si="8"/>
        <v>3.7478048419393133</v>
      </c>
      <c r="M80" s="24">
        <f t="shared" si="8"/>
        <v>3.287317340788152</v>
      </c>
      <c r="N80" s="24">
        <f t="shared" si="8"/>
        <v>2.5329580924756265</v>
      </c>
    </row>
    <row r="81" spans="1:14" s="36" customFormat="1" ht="10.5" customHeight="1">
      <c r="A81" s="38">
        <f t="shared" si="6"/>
        <v>0.0052</v>
      </c>
      <c r="B81" s="54"/>
      <c r="C81" s="52">
        <f t="shared" si="9"/>
        <v>27</v>
      </c>
      <c r="D81" s="27">
        <f t="shared" si="11"/>
        <v>5.2809872804838225</v>
      </c>
      <c r="E81" s="27">
        <f t="shared" si="11"/>
        <v>4.453034115076012</v>
      </c>
      <c r="F81" s="27">
        <f t="shared" si="11"/>
        <v>4.232383779824113</v>
      </c>
      <c r="G81" s="27">
        <f t="shared" si="11"/>
        <v>4.162437207588273</v>
      </c>
      <c r="H81" s="27">
        <f t="shared" si="11"/>
        <v>4.086344702122361</v>
      </c>
      <c r="I81" s="27">
        <f t="shared" si="11"/>
        <v>4.066952083763638</v>
      </c>
      <c r="J81" s="27">
        <f t="shared" si="11"/>
        <v>3.9903290809029044</v>
      </c>
      <c r="K81" s="27">
        <f t="shared" si="8"/>
        <v>3.8988078591153594</v>
      </c>
      <c r="L81" s="27">
        <f t="shared" si="8"/>
        <v>3.7489360657013866</v>
      </c>
      <c r="M81" s="27">
        <f t="shared" si="8"/>
        <v>3.2883095726802085</v>
      </c>
      <c r="N81" s="27">
        <f t="shared" si="8"/>
        <v>2.5337226313199332</v>
      </c>
    </row>
    <row r="82" spans="1:14" s="36" customFormat="1" ht="10.5" customHeight="1">
      <c r="A82" s="38">
        <f t="shared" si="6"/>
        <v>0.0052</v>
      </c>
      <c r="B82" s="54"/>
      <c r="C82" s="53">
        <f t="shared" si="9"/>
        <v>28</v>
      </c>
      <c r="D82" s="24">
        <f t="shared" si="11"/>
        <v>5.2827553462245005</v>
      </c>
      <c r="E82" s="24">
        <f t="shared" si="11"/>
        <v>4.4544076980714395</v>
      </c>
      <c r="F82" s="24">
        <f t="shared" si="11"/>
        <v>4.233661267127712</v>
      </c>
      <c r="G82" s="24">
        <f t="shared" si="11"/>
        <v>4.163693582473291</v>
      </c>
      <c r="H82" s="24">
        <f t="shared" si="11"/>
        <v>4.087578109522695</v>
      </c>
      <c r="I82" s="24">
        <f t="shared" si="11"/>
        <v>4.068179637766686</v>
      </c>
      <c r="J82" s="24">
        <f t="shared" si="11"/>
        <v>3.9915335072978686</v>
      </c>
      <c r="K82" s="24">
        <f t="shared" si="8"/>
        <v>3.899984661078106</v>
      </c>
      <c r="L82" s="24">
        <f t="shared" si="8"/>
        <v>3.7500676309079193</v>
      </c>
      <c r="M82" s="24">
        <f t="shared" si="8"/>
        <v>3.289302104063924</v>
      </c>
      <c r="N82" s="24">
        <f t="shared" si="8"/>
        <v>2.53448740092986</v>
      </c>
    </row>
    <row r="83" spans="2:13" s="32" customFormat="1" ht="10.5" customHeight="1">
      <c r="B83" s="51"/>
      <c r="C83" s="53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2:13" s="32" customFormat="1" ht="10.5" customHeight="1">
      <c r="B84" s="51"/>
      <c r="C84" s="53"/>
      <c r="D84" s="49"/>
      <c r="E84" s="49"/>
      <c r="F84" s="49"/>
      <c r="G84" s="49"/>
      <c r="H84" s="49"/>
      <c r="I84" s="49"/>
      <c r="J84" s="49"/>
      <c r="K84" s="49"/>
      <c r="L84" s="49"/>
      <c r="M84" s="49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scale="92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283879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2009-09-09T11:26:35Z</dcterms:created>
  <dcterms:modified xsi:type="dcterms:W3CDTF">2009-10-13T15:20:13Z</dcterms:modified>
  <cp:category/>
  <cp:version/>
  <cp:contentType/>
  <cp:contentStatus/>
</cp:coreProperties>
</file>